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1 Evidence log" sheetId="2" state="visible" r:id="rId4"/>
    <sheet name="2 Materiality screen" sheetId="3" state="visible" r:id="rId5"/>
    <sheet name="3 Customer emissions" sheetId="4" state="visible" r:id="rId6"/>
    <sheet name="4 Improvement plan" sheetId="5" state="visible" r:id="rId7"/>
  </sheets>
  <definedNames>
    <definedName function="false" hidden="true" localSheetId="4" name="_xlnm._FilterDatabase" vbProcedure="false">'4 Improvement plan'!$A$12:$I$33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<sst xmlns="http://schemas.openxmlformats.org/spreadsheetml/2006/main" count="315" uniqueCount="256">
  <si>
    <t xml:space="preserve">Supplier Assessment Workbook</t>
  </si>
  <si>
    <t xml:space="preserve">Channel Institute  |  For suppliers preparing for a customer's sustainability assessment or questionnaire</t>
  </si>
  <si>
    <t xml:space="preserve">What this is</t>
  </si>
  <si>
    <t xml:space="preserve">A working file for the company being assessed. It helps you gather evidence before a customer's sustainability questionnaire or an EcoVadis assessment, screen which topics are material to your business, answer customer emissions requests, and plan the fixes that move your score.</t>
  </si>
  <si>
    <t xml:space="preserve">How to use it</t>
  </si>
  <si>
    <t xml:space="preserve">Work through the tabs in order. Tab 1 shows where your evidence is thin. Tab 2 tells you which topics matter most. Tab 3 collects the emissions data customers ask for. Tab 4 turns the gaps into a dated plan.</t>
  </si>
  <si>
    <t xml:space="preserve">Which cells to fill</t>
  </si>
  <si>
    <t xml:space="preserve">Pale yellow cells are for your input. White cells hold guidance or formulas; leave them alone. Grey rows are worked examples you can overwrite or delete.</t>
  </si>
  <si>
    <t xml:space="preserve">Tab 1  Evidence log</t>
  </si>
  <si>
    <t xml:space="preserve">The 21 criteria EcoVadis groups under its four themes, with the kind of evidence assessors look for under policies, actions and reporting. Mark each criterion as applicable or not, then rate the evidence you hold.</t>
  </si>
  <si>
    <t xml:space="preserve">Tab 2  Materiality screen</t>
  </si>
  <si>
    <t xml:space="preserve">Score each topic on impact and on business relevance. The sheet flags what is material. Use the result to decide where to put effort and to show assessors you know which topics matter to you.</t>
  </si>
  <si>
    <t xml:space="preserve">Tab 3  Customer emissions</t>
  </si>
  <si>
    <t xml:space="preserve">The emissions questions customers send most often, what each needs and where the data usually sits, plus a simple calculation of the share of your emissions attributable to one customer.</t>
  </si>
  <si>
    <t xml:space="preserve">Tab 4  Improvement plan</t>
  </si>
  <si>
    <t xml:space="preserve">Gap counts flow in from Tab 1 and are weighted by the materiality result in Tab 2. Add the action, owner and date, and set your key assessment dates.</t>
  </si>
  <si>
    <t xml:space="preserve">Important</t>
  </si>
  <si>
    <t xml:space="preserve">Channel Institute is independent. It is not an EcoVadis partner, accredited consultant or certification body, and this workbook is not endorsed by EcoVadis. Scores here are for your own planning and do not predict an EcoVadis or customer score. Questionnaires are tailored by industry, size and country, so check what your own platform asks.</t>
  </si>
  <si>
    <t xml:space="preserve">Sources</t>
  </si>
  <si>
    <t xml:space="preserve">EcoVadis Sustainability Rating Methodology disclosure document (June 2026), ecovadis.com. GHG Protocol Corporate Standard, ghgprotocol.org.</t>
  </si>
  <si>
    <t xml:space="preserve">Input cell</t>
  </si>
  <si>
    <t xml:space="preserve">Looks like this</t>
  </si>
  <si>
    <t xml:space="preserve">Example row</t>
  </si>
  <si>
    <t xml:space="preserve">1  Evidence log</t>
  </si>
  <si>
    <t xml:space="preserve">Assessors score documents, not statements. For each criterion, record whether you hold evidence for the policy, the actions and the reported results.</t>
  </si>
  <si>
    <t xml:space="preserve">Theme</t>
  </si>
  <si>
    <t xml:space="preserve">Criterion</t>
  </si>
  <si>
    <t xml:space="preserve">Policy evidence assessors look for</t>
  </si>
  <si>
    <t xml:space="preserve">Action evidence</t>
  </si>
  <si>
    <t xml:space="preserve">Reporting evidence</t>
  </si>
  <si>
    <t xml:space="preserve">Applies to us?</t>
  </si>
  <si>
    <t xml:space="preserve">Policy</t>
  </si>
  <si>
    <t xml:space="preserve">Actions</t>
  </si>
  <si>
    <t xml:space="preserve">Reporting</t>
  </si>
  <si>
    <t xml:space="preserve">Gaps</t>
  </si>
  <si>
    <t xml:space="preserve">Owner</t>
  </si>
  <si>
    <t xml:space="preserve">Due date</t>
  </si>
  <si>
    <t xml:space="preserve">Notes</t>
  </si>
  <si>
    <t xml:space="preserve">Example</t>
  </si>
  <si>
    <t xml:space="preserve">Energy consumption and GHG emissions</t>
  </si>
  <si>
    <t xml:space="preserve">Energy policy, signed by MD</t>
  </si>
  <si>
    <t xml:space="preserve">LED refit, green tariff from 2025</t>
  </si>
  <si>
    <t xml:space="preserve">2025 scope 1 and 2 report</t>
  </si>
  <si>
    <t xml:space="preserve">Yes</t>
  </si>
  <si>
    <t xml:space="preserve">Have</t>
  </si>
  <si>
    <t xml:space="preserve">Partial</t>
  </si>
  <si>
    <t xml:space="preserve">Operations lead</t>
  </si>
  <si>
    <t xml:space="preserve">2027-03-31</t>
  </si>
  <si>
    <t xml:space="preserve">Report not yet published</t>
  </si>
  <si>
    <t xml:space="preserve">Environment</t>
  </si>
  <si>
    <t xml:space="preserve">Energy or climate policy with a reduction target</t>
  </si>
  <si>
    <t xml:space="preserve">Efficiency measures, renewable electricity tariff, fleet changes</t>
  </si>
  <si>
    <t xml:space="preserve">Annual energy use (kWh) and scope 1 and 2 emissions (tCO2e)</t>
  </si>
  <si>
    <t xml:space="preserve">Water</t>
  </si>
  <si>
    <t xml:space="preserve">Policy statement on water use</t>
  </si>
  <si>
    <t xml:space="preserve">Water-saving measures at your sites</t>
  </si>
  <si>
    <t xml:space="preserve">Annual water use (m3)</t>
  </si>
  <si>
    <t xml:space="preserve">Biodiversity</t>
  </si>
  <si>
    <t xml:space="preserve">Commitment covering any sites or activities that affect habitats</t>
  </si>
  <si>
    <t xml:space="preserve">Site measures, supplier requirements</t>
  </si>
  <si>
    <t xml:space="preserve">Reporting on land use or site impacts</t>
  </si>
  <si>
    <t xml:space="preserve">Air pollution</t>
  </si>
  <si>
    <t xml:space="preserve">Policy on emissions to air from vehicles or processes</t>
  </si>
  <si>
    <t xml:space="preserve">Fleet, travel or process controls</t>
  </si>
  <si>
    <t xml:space="preserve">Emissions or mileage data</t>
  </si>
  <si>
    <t xml:space="preserve">Materials, chemicals and waste</t>
  </si>
  <si>
    <t xml:space="preserve">Waste and resource policy</t>
  </si>
  <si>
    <t xml:space="preserve">Recycling contracts, WEEE and hazardous waste handling</t>
  </si>
  <si>
    <t xml:space="preserve">Waste by stream (tonnes) and recycling rate</t>
  </si>
  <si>
    <t xml:space="preserve">Product use</t>
  </si>
  <si>
    <t xml:space="preserve">Commitment on product energy efficiency or eco-design</t>
  </si>
  <si>
    <t xml:space="preserve">Eco-labelled or efficient products offered and promoted</t>
  </si>
  <si>
    <t xml:space="preserve">Share of sales from those products</t>
  </si>
  <si>
    <t xml:space="preserve">Product end-of-life</t>
  </si>
  <si>
    <t xml:space="preserve">Takeback, reuse or recycling policy</t>
  </si>
  <si>
    <t xml:space="preserve">Takeback scheme, refurbishment, certified recyclers</t>
  </si>
  <si>
    <t xml:space="preserve">Units or tonnes recovered, reused or recycled</t>
  </si>
  <si>
    <t xml:space="preserve">Customer health and safety</t>
  </si>
  <si>
    <t xml:space="preserve">Product safety policy</t>
  </si>
  <si>
    <t xml:space="preserve">Compliance checks, safety documentation for customers</t>
  </si>
  <si>
    <t xml:space="preserve">Incidents and recalls</t>
  </si>
  <si>
    <t xml:space="preserve">Environmental services and advocacy</t>
  </si>
  <si>
    <t xml:space="preserve">Commitment to promote sustainable products and services</t>
  </si>
  <si>
    <t xml:space="preserve">Sustainable offers, customer guidance</t>
  </si>
  <si>
    <t xml:space="preserve">Revenue or customers on sustainable offers</t>
  </si>
  <si>
    <t xml:space="preserve">Labour and human rights</t>
  </si>
  <si>
    <t xml:space="preserve">Employee health and safety</t>
  </si>
  <si>
    <t xml:space="preserve">Health and safety policy</t>
  </si>
  <si>
    <t xml:space="preserve">Risk assessments, training, ISO 45001</t>
  </si>
  <si>
    <t xml:space="preserve">Accident frequency and lost-time rates</t>
  </si>
  <si>
    <t xml:space="preserve">Working conditions</t>
  </si>
  <si>
    <t xml:space="preserve">HR policy covering pay, hours and benefits</t>
  </si>
  <si>
    <t xml:space="preserve">Employee survey, wellbeing and flexible-working measures</t>
  </si>
  <si>
    <t xml:space="preserve">Turnover, absence, survey results</t>
  </si>
  <si>
    <t xml:space="preserve">Social dialogue</t>
  </si>
  <si>
    <t xml:space="preserve">Commitment to employee consultation and representation</t>
  </si>
  <si>
    <t xml:space="preserve">Staff forum, consultation records</t>
  </si>
  <si>
    <t xml:space="preserve">Share of staff covered</t>
  </si>
  <si>
    <t xml:space="preserve">Career management and training</t>
  </si>
  <si>
    <t xml:space="preserve">Training and development policy</t>
  </si>
  <si>
    <t xml:space="preserve">Performance reviews, training plans</t>
  </si>
  <si>
    <t xml:space="preserve">Training hours per employee</t>
  </si>
  <si>
    <t xml:space="preserve">Child labour, forced labour and human trafficking</t>
  </si>
  <si>
    <t xml:space="preserve">Policy or modern slavery statement</t>
  </si>
  <si>
    <t xml:space="preserve">Right-to-work checks, controls on recruitment agencies</t>
  </si>
  <si>
    <t xml:space="preserve">Checks completed, incidents</t>
  </si>
  <si>
    <t xml:space="preserve">Discrimination and harassment</t>
  </si>
  <si>
    <t xml:space="preserve">Equality and anti-harassment policy</t>
  </si>
  <si>
    <t xml:space="preserve">Reporting channel, training</t>
  </si>
  <si>
    <t xml:space="preserve">Workforce diversity figures, incidents</t>
  </si>
  <si>
    <t xml:space="preserve">External stakeholder human rights</t>
  </si>
  <si>
    <t xml:space="preserve">Human rights policy</t>
  </si>
  <si>
    <t xml:space="preserve">Due diligence on operations and communities</t>
  </si>
  <si>
    <t xml:space="preserve">Grievances received and resolved</t>
  </si>
  <si>
    <t xml:space="preserve">Ethics</t>
  </si>
  <si>
    <t xml:space="preserve">Corruption</t>
  </si>
  <si>
    <t xml:space="preserve">Anti-bribery and corruption policy or code of conduct</t>
  </si>
  <si>
    <t xml:space="preserve">Training, gifts register, whistleblowing line</t>
  </si>
  <si>
    <t xml:space="preserve">Training completion, cases reported</t>
  </si>
  <si>
    <t xml:space="preserve">Anticompetitive practices</t>
  </si>
  <si>
    <t xml:space="preserve">Competition law policy</t>
  </si>
  <si>
    <t xml:space="preserve">Training for sales and pricing staff</t>
  </si>
  <si>
    <t xml:space="preserve">Cases or investigations</t>
  </si>
  <si>
    <t xml:space="preserve">Responsible information management</t>
  </si>
  <si>
    <t xml:space="preserve">Data protection and information security policy</t>
  </si>
  <si>
    <t xml:space="preserve">ISO 27001, GDPR processes, access controls</t>
  </si>
  <si>
    <t xml:space="preserve">Breaches and requests handled</t>
  </si>
  <si>
    <t xml:space="preserve">Sustainable procurement</t>
  </si>
  <si>
    <t xml:space="preserve">Supplier environmental practices</t>
  </si>
  <si>
    <t xml:space="preserve">Sustainable procurement policy or supplier code of conduct</t>
  </si>
  <si>
    <t xml:space="preserve">Supplier assessments, contract clauses</t>
  </si>
  <si>
    <t xml:space="preserve">Share of suppliers or spend assessed</t>
  </si>
  <si>
    <t xml:space="preserve">Supplier social practices</t>
  </si>
  <si>
    <t xml:space="preserve">Supplier code covering labour and human rights</t>
  </si>
  <si>
    <t xml:space="preserve">Supplier audits or questionnaires</t>
  </si>
  <si>
    <t xml:space="preserve">Share of suppliers or spend covered</t>
  </si>
  <si>
    <t xml:space="preserve">Summary by theme</t>
  </si>
  <si>
    <t xml:space="preserve">Criteria that apply</t>
  </si>
  <si>
    <t xml:space="preserve">Evidence slots</t>
  </si>
  <si>
    <t xml:space="preserve">Slots marked Have</t>
  </si>
  <si>
    <t xml:space="preserve">Evidence in place</t>
  </si>
  <si>
    <t xml:space="preserve">Gaps (Missing = 1, Partial = 0.5)</t>
  </si>
  <si>
    <t xml:space="preserve">All themes</t>
  </si>
  <si>
    <t xml:space="preserve">2  Materiality screen</t>
  </si>
  <si>
    <t xml:space="preserve">A simplified screen sized for supplier assessments. It looks both ways: your impact on people and the environment, and the topic's effect on your business. It is not a full CSRD double materiality assessment.</t>
  </si>
  <si>
    <t xml:space="preserve">Score each from 1 (low) to 5 (high). A topic is material when either average reaches the threshold.</t>
  </si>
  <si>
    <t xml:space="preserve">Threshold</t>
  </si>
  <si>
    <t xml:space="preserve">Topic</t>
  </si>
  <si>
    <t xml:space="preserve">Links to Tab 1 theme</t>
  </si>
  <si>
    <t xml:space="preserve">Impact: severity</t>
  </si>
  <si>
    <t xml:space="preserve">Impact: scale and reach</t>
  </si>
  <si>
    <t xml:space="preserve">Impact: likelihood</t>
  </si>
  <si>
    <t xml:space="preserve">Business: customer and tender demand</t>
  </si>
  <si>
    <t xml:space="preserve">Business: cost, risk or revenue effect</t>
  </si>
  <si>
    <t xml:space="preserve">Impact score</t>
  </si>
  <si>
    <t xml:space="preserve">Business score</t>
  </si>
  <si>
    <t xml:space="preserve">Result</t>
  </si>
  <si>
    <t xml:space="preserve">Why (one line for the questionnaire)</t>
  </si>
  <si>
    <t xml:space="preserve">Example: Climate change</t>
  </si>
  <si>
    <t xml:space="preserve">Customers set scope 3 targets and ask for our emissions in every tender</t>
  </si>
  <si>
    <t xml:space="preserve">Climate change (energy and GHG emissions)</t>
  </si>
  <si>
    <t xml:space="preserve">Pollution (air, chemicals)</t>
  </si>
  <si>
    <t xml:space="preserve">Resource use, waste and circularity</t>
  </si>
  <si>
    <t xml:space="preserve">Product use and end-of-life</t>
  </si>
  <si>
    <t xml:space="preserve">Own workforce: health and safety</t>
  </si>
  <si>
    <t xml:space="preserve">Own workforce: working conditions</t>
  </si>
  <si>
    <t xml:space="preserve">Own workforce: training and careers</t>
  </si>
  <si>
    <t xml:space="preserve">Own workforce: equality and inclusion</t>
  </si>
  <si>
    <t xml:space="preserve">Workers in the value chain</t>
  </si>
  <si>
    <t xml:space="preserve">Customers: data privacy and security</t>
  </si>
  <si>
    <t xml:space="preserve">Customers: product safety</t>
  </si>
  <si>
    <t xml:space="preserve">Business conduct and anti-corruption</t>
  </si>
  <si>
    <t xml:space="preserve">Supplier management</t>
  </si>
  <si>
    <t xml:space="preserve">Material topics found</t>
  </si>
  <si>
    <t xml:space="preserve">Material topics per theme (used in Tab 4)</t>
  </si>
  <si>
    <t xml:space="preserve">3  Customer emissions request</t>
  </si>
  <si>
    <t xml:space="preserve">Your scope 1 and 2 emissions sit inside your customers' scope 3. These are the questions they ask most often, and where the answers usually come from.</t>
  </si>
  <si>
    <t xml:space="preserve">Customer question</t>
  </si>
  <si>
    <t xml:space="preserve">What you need</t>
  </si>
  <si>
    <t xml:space="preserve">Where the data usually sits</t>
  </si>
  <si>
    <t xml:space="preserve">Our answer</t>
  </si>
  <si>
    <t xml:space="preserve">Unit</t>
  </si>
  <si>
    <t xml:space="preserve">Source document</t>
  </si>
  <si>
    <t xml:space="preserve">Status</t>
  </si>
  <si>
    <t xml:space="preserve">Example: scope 1</t>
  </si>
  <si>
    <t xml:space="preserve">Fuel and gas, 2025</t>
  </si>
  <si>
    <t xml:space="preserve">Fuel cards, gas bills</t>
  </si>
  <si>
    <t xml:space="preserve">tCO2e</t>
  </si>
  <si>
    <t xml:space="preserve">2025 inventory v2</t>
  </si>
  <si>
    <t xml:space="preserve">Finance lead</t>
  </si>
  <si>
    <t xml:space="preserve">What were your scope 1 emissions last year?</t>
  </si>
  <si>
    <t xml:space="preserve">Fuel and gas use for sites and company vehicles, converted with current emission factors</t>
  </si>
  <si>
    <t xml:space="preserve">Fuel cards, gas bills, fleet records</t>
  </si>
  <si>
    <t xml:space="preserve">What were your scope 2 emissions?</t>
  </si>
  <si>
    <t xml:space="preserve">Electricity use, reported location-based and, if you buy renewable power, market-based</t>
  </si>
  <si>
    <t xml:space="preserve">Electricity bills, supplier fuel-mix disclosure, tariff contract</t>
  </si>
  <si>
    <t xml:space="preserve">Do you measure scope 3? Which categories?</t>
  </si>
  <si>
    <t xml:space="preserve">At least purchased goods and services, business travel, commuting and waste; for resellers, the use of sold products is often large</t>
  </si>
  <si>
    <t xml:space="preserve">Spend ledger, travel bookings, supplier data</t>
  </si>
  <si>
    <t xml:space="preserve">tCO2e / list</t>
  </si>
  <si>
    <t xml:space="preserve">What is your base year?</t>
  </si>
  <si>
    <t xml:space="preserve">The first full year you measured, with a note on any recalculation</t>
  </si>
  <si>
    <t xml:space="preserve">Your emissions inventory</t>
  </si>
  <si>
    <t xml:space="preserve">Year</t>
  </si>
  <si>
    <t xml:space="preserve">Do you have a reduction target? Is it validated?</t>
  </si>
  <si>
    <t xml:space="preserve">Target year, percentage and scope coverage; whether set with or validated by SBTi</t>
  </si>
  <si>
    <t xml:space="preserve">Board minutes, target statement</t>
  </si>
  <si>
    <t xml:space="preserve">Text</t>
  </si>
  <si>
    <t xml:space="preserve">What share of your electricity is renewable?</t>
  </si>
  <si>
    <t xml:space="preserve">Renewable kWh over total kWh</t>
  </si>
  <si>
    <t xml:space="preserve">Tariff contract, guarantees of origin</t>
  </si>
  <si>
    <t xml:space="preserve">%</t>
  </si>
  <si>
    <t xml:space="preserve">Can you allocate emissions to our account?</t>
  </si>
  <si>
    <t xml:space="preserve">Your scope 1 and 2 multiplied by the customer's share of revenue (see calculator below)</t>
  </si>
  <si>
    <t xml:space="preserve">Finance (revenue by customer) and your inventory</t>
  </si>
  <si>
    <t xml:space="preserve">Do you have product carbon footprints?</t>
  </si>
  <si>
    <t xml:space="preserve">Footprints from your vendors or manufacturers for the products you supply</t>
  </si>
  <si>
    <t xml:space="preserve">Vendor sustainability portals, product datasheets</t>
  </si>
  <si>
    <t xml:space="preserve">kgCO2e per unit</t>
  </si>
  <si>
    <t xml:space="preserve">What is your reduction plan?</t>
  </si>
  <si>
    <t xml:space="preserve">Named actions, dates and owners for the next one to three years</t>
  </si>
  <si>
    <t xml:space="preserve">Tab 4 of this workbook</t>
  </si>
  <si>
    <t xml:space="preserve">Is your data verified or assured?</t>
  </si>
  <si>
    <t xml:space="preserve">Name of the verifier and the standard used, or a statement that it is unverified</t>
  </si>
  <si>
    <t xml:space="preserve">Verification statement</t>
  </si>
  <si>
    <t xml:space="preserve">Do you respond to CDP?</t>
  </si>
  <si>
    <t xml:space="preserve">CDP score or a link to your response, if you respond</t>
  </si>
  <si>
    <t xml:space="preserve">CDP portal</t>
  </si>
  <si>
    <t xml:space="preserve">Calculator: emissions attributable to one customer</t>
  </si>
  <si>
    <t xml:space="preserve">A common revenue-share method. Some customers prescribe their own method or ask for product-level data instead; use theirs when they do.</t>
  </si>
  <si>
    <t xml:space="preserve">Scope 1 emissions (tCO2e)</t>
  </si>
  <si>
    <t xml:space="preserve">Scope 2 emissions, market-based (tCO2e)</t>
  </si>
  <si>
    <t xml:space="preserve">Total company revenue</t>
  </si>
  <si>
    <t xml:space="preserve">Revenue from this customer</t>
  </si>
  <si>
    <t xml:space="preserve">Customer share of revenue</t>
  </si>
  <si>
    <t xml:space="preserve">Emissions attributable to this customer (tCO2e)</t>
  </si>
  <si>
    <t xml:space="preserve">Figures in yellow are examples. Replace them with your own.</t>
  </si>
  <si>
    <t xml:space="preserve">4  Score improvement plan</t>
  </si>
  <si>
    <t xml:space="preserve">Gaps flow in from Tab 1. Priority rises where a criterion's theme also holds material topics in Tab 2. Sort by priority, then fill in the action, owner and date.</t>
  </si>
  <si>
    <t xml:space="preserve">Key dates</t>
  </si>
  <si>
    <t xml:space="preserve">Questionnaire opened</t>
  </si>
  <si>
    <t xml:space="preserve">Enter the date your questionnaire was created</t>
  </si>
  <si>
    <t xml:space="preserve">Submission deadline (typical)</t>
  </si>
  <si>
    <t xml:space="preserve">About six weeks after the questionnaire is created is common. Check the deadline your platform shows.</t>
  </si>
  <si>
    <t xml:space="preserve">Scorecard published</t>
  </si>
  <si>
    <t xml:space="preserve">Enter when your scorecard appears</t>
  </si>
  <si>
    <t xml:space="preserve">Scorecard expires</t>
  </si>
  <si>
    <t xml:space="preserve">An EcoVadis scorecard is valid for 12 months from publication (EcoVadis methodology, June 2026).</t>
  </si>
  <si>
    <t xml:space="preserve">Start reassessment preparation</t>
  </si>
  <si>
    <t xml:space="preserve">Three months before expiry gives time to close gaps first.</t>
  </si>
  <si>
    <t xml:space="preserve">Gaps (Tab 1)</t>
  </si>
  <si>
    <t xml:space="preserve">Material topics in theme (Tab 2)</t>
  </si>
  <si>
    <t xml:space="preserve">Priority</t>
  </si>
  <si>
    <t xml:space="preserve">Action</t>
  </si>
  <si>
    <t xml:space="preserve">Done?</t>
  </si>
  <si>
    <t xml:space="preserve">Priority = gaps x (1 + material topics in that theme, capped at 3, divided by 3). It is a planning aid only, not a prediction of any score. Green text is linked from other tabs.</t>
  </si>
</sst>
</file>

<file path=xl/styles.xml><?xml version="1.0" encoding="utf-8"?>
<styleSheet xmlns="http://schemas.openxmlformats.org/spreadsheetml/2006/main">
  <numFmts count="8">
    <numFmt numFmtId="164" formatCode="General"/>
    <numFmt numFmtId="165" formatCode="yyyy\-mm\-dd"/>
    <numFmt numFmtId="166" formatCode="0%"/>
    <numFmt numFmtId="167" formatCode="General"/>
    <numFmt numFmtId="168" formatCode="#,##0"/>
    <numFmt numFmtId="169" formatCode="0.0%"/>
    <numFmt numFmtId="170" formatCode="0.00"/>
    <numFmt numFmtId="171" formatCode="0.0"/>
  </numFmts>
  <fonts count="17">
    <font>
      <sz val="11"/>
      <color theme="1"/>
      <name val="Calibri"/>
      <family val="2"/>
      <charset val="1"/>
    </font>
    <font>
      <sz val="10"/>
      <name val="Arial"/>
      <family val="0"/>
    </font>
    <font>
      <sz val="10"/>
      <name val="Arial"/>
      <family val="0"/>
    </font>
    <font>
      <sz val="10"/>
      <name val="Arial"/>
      <family val="0"/>
    </font>
    <font>
      <b val="true"/>
      <sz val="16"/>
      <color rgb="FF002366"/>
      <name val="Arial"/>
      <family val="0"/>
      <charset val="1"/>
    </font>
    <font>
      <i val="true"/>
      <sz val="10"/>
      <color rgb="FF555555"/>
      <name val="Arial"/>
      <family val="0"/>
      <charset val="1"/>
    </font>
    <font>
      <b val="true"/>
      <sz val="10"/>
      <color rgb="FF002366"/>
      <name val="Arial"/>
      <family val="0"/>
      <charset val="1"/>
    </font>
    <font>
      <sz val="10"/>
      <name val="Arial"/>
      <family val="0"/>
      <charset val="1"/>
    </font>
    <font>
      <b val="true"/>
      <sz val="10"/>
      <color rgb="FFB42318"/>
      <name val="Arial"/>
      <family val="0"/>
      <charset val="1"/>
    </font>
    <font>
      <b val="true"/>
      <sz val="10"/>
      <name val="Arial"/>
      <family val="0"/>
      <charset val="1"/>
    </font>
    <font>
      <i val="true"/>
      <sz val="10"/>
      <name val="Arial"/>
      <family val="0"/>
      <charset val="1"/>
    </font>
    <font>
      <b val="true"/>
      <sz val="10"/>
      <color rgb="FFFFFFFF"/>
      <name val="Arial"/>
      <family val="0"/>
      <charset val="1"/>
    </font>
    <font>
      <b val="true"/>
      <sz val="12"/>
      <color rgb="FF002366"/>
      <name val="Arial"/>
      <family val="0"/>
      <charset val="1"/>
    </font>
    <font>
      <b val="true"/>
      <i val="true"/>
      <sz val="10"/>
      <color rgb="FF555555"/>
      <name val="Arial"/>
      <family val="0"/>
      <charset val="1"/>
    </font>
    <font>
      <i val="true"/>
      <sz val="10"/>
      <color rgb="FFB42318"/>
      <name val="Arial"/>
      <family val="0"/>
      <charset val="1"/>
    </font>
    <font>
      <sz val="10"/>
      <color rgb="FF008000"/>
      <name val="Arial"/>
      <family val="0"/>
      <charset val="1"/>
    </font>
    <font>
      <b val="true"/>
      <sz val="10"/>
      <color rgb="FF008000"/>
      <name val="Arial"/>
      <family val="0"/>
      <charset val="1"/>
    </font>
  </fonts>
  <fills count="5">
    <fill>
      <patternFill patternType="none"/>
    </fill>
    <fill>
      <patternFill patternType="gray125"/>
    </fill>
    <fill>
      <patternFill patternType="solid">
        <fgColor rgb="FFFFF7CC"/>
        <bgColor rgb="FFFEF0C7"/>
      </patternFill>
    </fill>
    <fill>
      <patternFill patternType="solid">
        <fgColor rgb="FFF2F4F7"/>
        <bgColor rgb="FFFFFFFF"/>
      </patternFill>
    </fill>
    <fill>
      <patternFill patternType="solid">
        <fgColor rgb="FF002366"/>
        <bgColor rgb="FF000080"/>
      </patternFill>
    </fill>
  </fills>
  <borders count="2">
    <border diagonalUp="false" diagonalDown="false">
      <left/>
      <right/>
      <top/>
      <bottom/>
      <diagonal/>
    </border>
    <border diagonalUp="false" diagonalDown="false">
      <left style="thin">
        <color rgb="FFD0D5DD"/>
      </left>
      <right style="thin">
        <color rgb="FFD0D5DD"/>
      </right>
      <top style="thin">
        <color rgb="FFD0D5DD"/>
      </top>
      <bottom style="thin">
        <color rgb="FFD0D5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general" vertical="center"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false" indent="0" shrinkToFit="false"/>
      <protection locked="true" hidden="false"/>
    </xf>
    <xf numFmtId="165" fontId="7" fillId="2"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6" fontId="9"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right" vertical="bottom"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2" borderId="1" xfId="0" applyFont="true" applyBorder="true" applyAlignment="true" applyProtection="false">
      <alignment horizontal="general" vertical="top" textRotation="0" wrapText="true" indent="0" shrinkToFit="false"/>
      <protection locked="true" hidden="false"/>
    </xf>
    <xf numFmtId="169" fontId="0" fillId="0" borderId="1" xfId="0" applyFont="false" applyBorder="true" applyAlignment="false" applyProtection="false">
      <alignment horizontal="general" vertical="bottom" textRotation="0" wrapText="false" indent="0" shrinkToFit="false"/>
      <protection locked="true" hidden="false"/>
    </xf>
    <xf numFmtId="170" fontId="9"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71" fontId="9"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bgColor rgb="FFFDE2E1"/>
        </patternFill>
      </fill>
    </dxf>
    <dxf>
      <fill>
        <patternFill>
          <bgColor rgb="FFFEF0C7"/>
        </patternFill>
      </fill>
    </dxf>
    <dxf>
      <fill>
        <patternFill>
          <bgColor rgb="FFD1FADF"/>
        </patternFill>
      </fill>
    </dxf>
    <dxf>
      <font>
        <name val="Arial"/>
        <charset val="1"/>
        <family val="0"/>
        <b val="1"/>
        <color rgb="FF002366"/>
      </font>
      <fill>
        <patternFill>
          <bgColor rgb="FFD6EFFB"/>
        </patternFill>
      </fill>
    </dxf>
    <dxf>
      <fill>
        <patternFill patternType="solid">
          <fgColor rgb="FF002366"/>
          <bgColor rgb="FF000000"/>
        </patternFill>
      </fill>
    </dxf>
    <dxf>
      <fill>
        <patternFill patternType="solid">
          <bgColor rgb="FF000000"/>
        </patternFill>
      </fill>
    </dxf>
    <dxf>
      <fill>
        <patternFill patternType="solid">
          <fgColor rgb="FF008000"/>
          <bgColor rgb="FF000000"/>
        </patternFill>
      </fill>
    </dxf>
    <dxf>
      <fill>
        <patternFill patternType="solid">
          <fgColor rgb="FFFFFFFF"/>
          <bgColor rgb="FF000000"/>
        </patternFill>
      </fill>
    </dxf>
    <dxf>
      <fill>
        <patternFill patternType="solid">
          <fgColor rgb="FFFFF7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CC"/>
      <rgbColor rgb="FFD6EFFB"/>
      <rgbColor rgb="FF660066"/>
      <rgbColor rgb="FFFF8080"/>
      <rgbColor rgb="FF0066CC"/>
      <rgbColor rgb="FFD0D5DD"/>
      <rgbColor rgb="FF000080"/>
      <rgbColor rgb="FFFF00FF"/>
      <rgbColor rgb="FFFFFF00"/>
      <rgbColor rgb="FF00FFFF"/>
      <rgbColor rgb="FF800080"/>
      <rgbColor rgb="FF800000"/>
      <rgbColor rgb="FF008080"/>
      <rgbColor rgb="FF0000FF"/>
      <rgbColor rgb="FF12AAEB"/>
      <rgbColor rgb="FFF2F4F7"/>
      <rgbColor rgb="FFD1FADF"/>
      <rgbColor rgb="FFFEF0C7"/>
      <rgbColor rgb="FF99CCFF"/>
      <rgbColor rgb="FFFF99CC"/>
      <rgbColor rgb="FFCC99FF"/>
      <rgbColor rgb="FFFDE2E1"/>
      <rgbColor rgb="FF3366FF"/>
      <rgbColor rgb="FF33CCCC"/>
      <rgbColor rgb="FF99CC00"/>
      <rgbColor rgb="FFFFCC00"/>
      <rgbColor rgb="FFFF9900"/>
      <rgbColor rgb="FFFF6600"/>
      <rgbColor rgb="FF555555"/>
      <rgbColor rgb="FF969696"/>
      <rgbColor rgb="FF002366"/>
      <rgbColor rgb="FF339966"/>
      <rgbColor rgb="FF003300"/>
      <rgbColor rgb="FF333300"/>
      <rgbColor rgb="FFB42318"/>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2366"/>
    <pageSetUpPr fitToPage="true"/>
  </sheetPr>
  <dimension ref="A1:B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00"/>
  </cols>
  <sheetData>
    <row r="1" customFormat="false" ht="19.7" hidden="false" customHeight="false" outlineLevel="0" collapsed="false">
      <c r="A1" s="1" t="s">
        <v>0</v>
      </c>
    </row>
    <row r="2" customFormat="false" ht="15" hidden="false" customHeight="false" outlineLevel="0" collapsed="false">
      <c r="A2" s="2" t="s">
        <v>1</v>
      </c>
    </row>
    <row r="4" customFormat="false" ht="45" hidden="false" customHeight="true" outlineLevel="0" collapsed="false">
      <c r="A4" s="3" t="s">
        <v>2</v>
      </c>
      <c r="B4" s="4" t="s">
        <v>3</v>
      </c>
    </row>
    <row r="5" customFormat="false" ht="45" hidden="false" customHeight="true" outlineLevel="0" collapsed="false">
      <c r="A5" s="3" t="s">
        <v>4</v>
      </c>
      <c r="B5" s="4" t="s">
        <v>5</v>
      </c>
    </row>
    <row r="6" customFormat="false" ht="30" hidden="false" customHeight="true" outlineLevel="0" collapsed="false">
      <c r="A6" s="3" t="s">
        <v>6</v>
      </c>
      <c r="B6" s="4" t="s">
        <v>7</v>
      </c>
    </row>
    <row r="7" customFormat="false" ht="45" hidden="false" customHeight="true" outlineLevel="0" collapsed="false">
      <c r="A7" s="3" t="s">
        <v>8</v>
      </c>
      <c r="B7" s="4" t="s">
        <v>9</v>
      </c>
    </row>
    <row r="8" customFormat="false" ht="45" hidden="false" customHeight="true" outlineLevel="0" collapsed="false">
      <c r="A8" s="3" t="s">
        <v>10</v>
      </c>
      <c r="B8" s="4" t="s">
        <v>11</v>
      </c>
    </row>
    <row r="9" customFormat="false" ht="30" hidden="false" customHeight="true" outlineLevel="0" collapsed="false">
      <c r="A9" s="3" t="s">
        <v>12</v>
      </c>
      <c r="B9" s="4" t="s">
        <v>13</v>
      </c>
    </row>
    <row r="10" customFormat="false" ht="30" hidden="false" customHeight="true" outlineLevel="0" collapsed="false">
      <c r="A10" s="3" t="s">
        <v>14</v>
      </c>
      <c r="B10" s="4" t="s">
        <v>15</v>
      </c>
    </row>
    <row r="11" customFormat="false" ht="60" hidden="false" customHeight="true" outlineLevel="0" collapsed="false">
      <c r="A11" s="3" t="s">
        <v>16</v>
      </c>
      <c r="B11" s="5" t="s">
        <v>17</v>
      </c>
    </row>
    <row r="12" customFormat="false" ht="30" hidden="false" customHeight="true" outlineLevel="0" collapsed="false">
      <c r="A12" s="3" t="s">
        <v>18</v>
      </c>
      <c r="B12" s="4" t="s">
        <v>19</v>
      </c>
    </row>
    <row r="14" customFormat="false" ht="15" hidden="false" customHeight="false" outlineLevel="0" collapsed="false">
      <c r="A14" s="6" t="s">
        <v>20</v>
      </c>
      <c r="B14" s="7" t="s">
        <v>21</v>
      </c>
    </row>
    <row r="15" customFormat="false" ht="15" hidden="false" customHeight="false" outlineLevel="0" collapsed="false">
      <c r="A15" s="6" t="s">
        <v>22</v>
      </c>
      <c r="B15" s="8"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AAEB"/>
    <pageSetUpPr fitToPage="true"/>
  </sheetPr>
  <dimension ref="A1:M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30"/>
    <col collapsed="false" customWidth="true" hidden="false" outlineLevel="0" max="4" min="3" style="0" width="36"/>
    <col collapsed="false" customWidth="true" hidden="false" outlineLevel="0" max="5" min="5" style="0" width="34"/>
    <col collapsed="false" customWidth="true" hidden="false" outlineLevel="0" max="6" min="6" style="0" width="11"/>
    <col collapsed="false" customWidth="true" hidden="false" outlineLevel="0" max="9" min="7" style="0" width="10"/>
    <col collapsed="false" customWidth="true" hidden="false" outlineLevel="0" max="10" min="10" style="0" width="8"/>
    <col collapsed="false" customWidth="true" hidden="false" outlineLevel="0" max="11" min="11" style="0" width="16"/>
    <col collapsed="false" customWidth="true" hidden="false" outlineLevel="0" max="12" min="12" style="0" width="12"/>
    <col collapsed="false" customWidth="true" hidden="false" outlineLevel="0" max="13" min="13" style="0" width="28"/>
  </cols>
  <sheetData>
    <row r="1" customFormat="false" ht="19.7" hidden="false" customHeight="false" outlineLevel="0" collapsed="false">
      <c r="A1" s="1" t="s">
        <v>23</v>
      </c>
    </row>
    <row r="2" customFormat="false" ht="15" hidden="false" customHeight="false" outlineLevel="0" collapsed="false">
      <c r="A2" s="2" t="s">
        <v>24</v>
      </c>
    </row>
    <row r="4" customFormat="false" ht="31.5" hidden="false" customHeight="true" outlineLevel="0" collapsed="false">
      <c r="A4" s="9" t="s">
        <v>25</v>
      </c>
      <c r="B4" s="9" t="s">
        <v>26</v>
      </c>
      <c r="C4" s="9" t="s">
        <v>27</v>
      </c>
      <c r="D4" s="9" t="s">
        <v>28</v>
      </c>
      <c r="E4" s="9" t="s">
        <v>29</v>
      </c>
      <c r="F4" s="9" t="s">
        <v>30</v>
      </c>
      <c r="G4" s="9" t="s">
        <v>31</v>
      </c>
      <c r="H4" s="9" t="s">
        <v>32</v>
      </c>
      <c r="I4" s="9" t="s">
        <v>33</v>
      </c>
      <c r="J4" s="9" t="s">
        <v>34</v>
      </c>
      <c r="K4" s="9" t="s">
        <v>35</v>
      </c>
      <c r="L4" s="9" t="s">
        <v>36</v>
      </c>
      <c r="M4" s="9" t="s">
        <v>37</v>
      </c>
    </row>
    <row r="5" customFormat="false" ht="23.85" hidden="false" customHeight="false" outlineLevel="0" collapsed="false">
      <c r="A5" s="10" t="s">
        <v>38</v>
      </c>
      <c r="B5" s="10" t="s">
        <v>39</v>
      </c>
      <c r="C5" s="10" t="s">
        <v>40</v>
      </c>
      <c r="D5" s="10" t="s">
        <v>41</v>
      </c>
      <c r="E5" s="10" t="s">
        <v>42</v>
      </c>
      <c r="F5" s="10" t="s">
        <v>43</v>
      </c>
      <c r="G5" s="10" t="s">
        <v>44</v>
      </c>
      <c r="H5" s="10" t="s">
        <v>44</v>
      </c>
      <c r="I5" s="10" t="s">
        <v>45</v>
      </c>
      <c r="J5" s="10" t="n">
        <f aca="false">IF(F5="Yes",COUNTIF(G5:I5,"Missing")+0.5*COUNTIF(G5:I5,"Partial"),"")</f>
        <v>0.5</v>
      </c>
      <c r="K5" s="10" t="s">
        <v>46</v>
      </c>
      <c r="L5" s="10" t="s">
        <v>47</v>
      </c>
      <c r="M5" s="10" t="s">
        <v>48</v>
      </c>
    </row>
    <row r="6" customFormat="false" ht="23.85" hidden="false" customHeight="false" outlineLevel="0" collapsed="false">
      <c r="A6" s="11" t="s">
        <v>49</v>
      </c>
      <c r="B6" s="12" t="s">
        <v>39</v>
      </c>
      <c r="C6" s="11" t="s">
        <v>50</v>
      </c>
      <c r="D6" s="11" t="s">
        <v>51</v>
      </c>
      <c r="E6" s="11" t="s">
        <v>52</v>
      </c>
      <c r="F6" s="7"/>
      <c r="G6" s="7"/>
      <c r="H6" s="7"/>
      <c r="I6" s="7"/>
      <c r="J6" s="13" t="str">
        <f aca="false">IF(F6="Yes",COUNTIF(G6:I6,"Missing")+0.5*COUNTIF(G6:I6,"Partial"),"")</f>
        <v/>
      </c>
      <c r="K6" s="7"/>
      <c r="L6" s="14"/>
      <c r="M6" s="7"/>
    </row>
    <row r="7" customFormat="false" ht="15" hidden="false" customHeight="false" outlineLevel="0" collapsed="false">
      <c r="A7" s="11" t="s">
        <v>49</v>
      </c>
      <c r="B7" s="12" t="s">
        <v>53</v>
      </c>
      <c r="C7" s="11" t="s">
        <v>54</v>
      </c>
      <c r="D7" s="11" t="s">
        <v>55</v>
      </c>
      <c r="E7" s="11" t="s">
        <v>56</v>
      </c>
      <c r="F7" s="7"/>
      <c r="G7" s="7"/>
      <c r="H7" s="7"/>
      <c r="I7" s="7"/>
      <c r="J7" s="13" t="str">
        <f aca="false">IF(F7="Yes",COUNTIF(G7:I7,"Missing")+0.5*COUNTIF(G7:I7,"Partial"),"")</f>
        <v/>
      </c>
      <c r="K7" s="7"/>
      <c r="L7" s="14"/>
      <c r="M7" s="7"/>
    </row>
    <row r="8" customFormat="false" ht="23.85" hidden="false" customHeight="false" outlineLevel="0" collapsed="false">
      <c r="A8" s="11" t="s">
        <v>49</v>
      </c>
      <c r="B8" s="12" t="s">
        <v>57</v>
      </c>
      <c r="C8" s="11" t="s">
        <v>58</v>
      </c>
      <c r="D8" s="11" t="s">
        <v>59</v>
      </c>
      <c r="E8" s="11" t="s">
        <v>60</v>
      </c>
      <c r="F8" s="7"/>
      <c r="G8" s="7"/>
      <c r="H8" s="7"/>
      <c r="I8" s="7"/>
      <c r="J8" s="13" t="str">
        <f aca="false">IF(F8="Yes",COUNTIF(G8:I8,"Missing")+0.5*COUNTIF(G8:I8,"Partial"),"")</f>
        <v/>
      </c>
      <c r="K8" s="7"/>
      <c r="L8" s="14"/>
      <c r="M8" s="7"/>
    </row>
    <row r="9" customFormat="false" ht="23.85" hidden="false" customHeight="false" outlineLevel="0" collapsed="false">
      <c r="A9" s="11" t="s">
        <v>49</v>
      </c>
      <c r="B9" s="12" t="s">
        <v>61</v>
      </c>
      <c r="C9" s="11" t="s">
        <v>62</v>
      </c>
      <c r="D9" s="11" t="s">
        <v>63</v>
      </c>
      <c r="E9" s="11" t="s">
        <v>64</v>
      </c>
      <c r="F9" s="7"/>
      <c r="G9" s="7"/>
      <c r="H9" s="7"/>
      <c r="I9" s="7"/>
      <c r="J9" s="13" t="str">
        <f aca="false">IF(F9="Yes",COUNTIF(G9:I9,"Missing")+0.5*COUNTIF(G9:I9,"Partial"),"")</f>
        <v/>
      </c>
      <c r="K9" s="7"/>
      <c r="L9" s="14"/>
      <c r="M9" s="7"/>
    </row>
    <row r="10" customFormat="false" ht="23.85" hidden="false" customHeight="false" outlineLevel="0" collapsed="false">
      <c r="A10" s="11" t="s">
        <v>49</v>
      </c>
      <c r="B10" s="12" t="s">
        <v>65</v>
      </c>
      <c r="C10" s="11" t="s">
        <v>66</v>
      </c>
      <c r="D10" s="11" t="s">
        <v>67</v>
      </c>
      <c r="E10" s="11" t="s">
        <v>68</v>
      </c>
      <c r="F10" s="7"/>
      <c r="G10" s="7"/>
      <c r="H10" s="7"/>
      <c r="I10" s="7"/>
      <c r="J10" s="13" t="str">
        <f aca="false">IF(F10="Yes",COUNTIF(G10:I10,"Missing")+0.5*COUNTIF(G10:I10,"Partial"),"")</f>
        <v/>
      </c>
      <c r="K10" s="7"/>
      <c r="L10" s="14"/>
      <c r="M10" s="7"/>
    </row>
    <row r="11" customFormat="false" ht="23.85" hidden="false" customHeight="false" outlineLevel="0" collapsed="false">
      <c r="A11" s="11" t="s">
        <v>49</v>
      </c>
      <c r="B11" s="12" t="s">
        <v>69</v>
      </c>
      <c r="C11" s="11" t="s">
        <v>70</v>
      </c>
      <c r="D11" s="11" t="s">
        <v>71</v>
      </c>
      <c r="E11" s="11" t="s">
        <v>72</v>
      </c>
      <c r="F11" s="7"/>
      <c r="G11" s="7"/>
      <c r="H11" s="7"/>
      <c r="I11" s="7"/>
      <c r="J11" s="13" t="str">
        <f aca="false">IF(F11="Yes",COUNTIF(G11:I11,"Missing")+0.5*COUNTIF(G11:I11,"Partial"),"")</f>
        <v/>
      </c>
      <c r="K11" s="7"/>
      <c r="L11" s="14"/>
      <c r="M11" s="7"/>
    </row>
    <row r="12" customFormat="false" ht="23.85" hidden="false" customHeight="false" outlineLevel="0" collapsed="false">
      <c r="A12" s="11" t="s">
        <v>49</v>
      </c>
      <c r="B12" s="12" t="s">
        <v>73</v>
      </c>
      <c r="C12" s="11" t="s">
        <v>74</v>
      </c>
      <c r="D12" s="11" t="s">
        <v>75</v>
      </c>
      <c r="E12" s="11" t="s">
        <v>76</v>
      </c>
      <c r="F12" s="7"/>
      <c r="G12" s="7"/>
      <c r="H12" s="7"/>
      <c r="I12" s="7"/>
      <c r="J12" s="13" t="str">
        <f aca="false">IF(F12="Yes",COUNTIF(G12:I12,"Missing")+0.5*COUNTIF(G12:I12,"Partial"),"")</f>
        <v/>
      </c>
      <c r="K12" s="7"/>
      <c r="L12" s="14"/>
      <c r="M12" s="7"/>
    </row>
    <row r="13" customFormat="false" ht="23.85" hidden="false" customHeight="false" outlineLevel="0" collapsed="false">
      <c r="A13" s="11" t="s">
        <v>49</v>
      </c>
      <c r="B13" s="12" t="s">
        <v>77</v>
      </c>
      <c r="C13" s="11" t="s">
        <v>78</v>
      </c>
      <c r="D13" s="11" t="s">
        <v>79</v>
      </c>
      <c r="E13" s="11" t="s">
        <v>80</v>
      </c>
      <c r="F13" s="7"/>
      <c r="G13" s="7"/>
      <c r="H13" s="7"/>
      <c r="I13" s="7"/>
      <c r="J13" s="13" t="str">
        <f aca="false">IF(F13="Yes",COUNTIF(G13:I13,"Missing")+0.5*COUNTIF(G13:I13,"Partial"),"")</f>
        <v/>
      </c>
      <c r="K13" s="7"/>
      <c r="L13" s="14"/>
      <c r="M13" s="7"/>
    </row>
    <row r="14" customFormat="false" ht="23.85" hidden="false" customHeight="false" outlineLevel="0" collapsed="false">
      <c r="A14" s="11" t="s">
        <v>49</v>
      </c>
      <c r="B14" s="12" t="s">
        <v>81</v>
      </c>
      <c r="C14" s="11" t="s">
        <v>82</v>
      </c>
      <c r="D14" s="11" t="s">
        <v>83</v>
      </c>
      <c r="E14" s="11" t="s">
        <v>84</v>
      </c>
      <c r="F14" s="7"/>
      <c r="G14" s="7"/>
      <c r="H14" s="7"/>
      <c r="I14" s="7"/>
      <c r="J14" s="13" t="str">
        <f aca="false">IF(F14="Yes",COUNTIF(G14:I14,"Missing")+0.5*COUNTIF(G14:I14,"Partial"),"")</f>
        <v/>
      </c>
      <c r="K14" s="7"/>
      <c r="L14" s="14"/>
      <c r="M14" s="7"/>
    </row>
    <row r="15" customFormat="false" ht="23.85" hidden="false" customHeight="false" outlineLevel="0" collapsed="false">
      <c r="A15" s="11" t="s">
        <v>85</v>
      </c>
      <c r="B15" s="12" t="s">
        <v>86</v>
      </c>
      <c r="C15" s="11" t="s">
        <v>87</v>
      </c>
      <c r="D15" s="11" t="s">
        <v>88</v>
      </c>
      <c r="E15" s="11" t="s">
        <v>89</v>
      </c>
      <c r="F15" s="7"/>
      <c r="G15" s="7"/>
      <c r="H15" s="7"/>
      <c r="I15" s="7"/>
      <c r="J15" s="13" t="str">
        <f aca="false">IF(F15="Yes",COUNTIF(G15:I15,"Missing")+0.5*COUNTIF(G15:I15,"Partial"),"")</f>
        <v/>
      </c>
      <c r="K15" s="7"/>
      <c r="L15" s="14"/>
      <c r="M15" s="7"/>
    </row>
    <row r="16" customFormat="false" ht="23.85" hidden="false" customHeight="false" outlineLevel="0" collapsed="false">
      <c r="A16" s="11" t="s">
        <v>85</v>
      </c>
      <c r="B16" s="12" t="s">
        <v>90</v>
      </c>
      <c r="C16" s="11" t="s">
        <v>91</v>
      </c>
      <c r="D16" s="11" t="s">
        <v>92</v>
      </c>
      <c r="E16" s="11" t="s">
        <v>93</v>
      </c>
      <c r="F16" s="7"/>
      <c r="G16" s="7"/>
      <c r="H16" s="7"/>
      <c r="I16" s="7"/>
      <c r="J16" s="13" t="str">
        <f aca="false">IF(F16="Yes",COUNTIF(G16:I16,"Missing")+0.5*COUNTIF(G16:I16,"Partial"),"")</f>
        <v/>
      </c>
      <c r="K16" s="7"/>
      <c r="L16" s="14"/>
      <c r="M16" s="7"/>
    </row>
    <row r="17" customFormat="false" ht="23.85" hidden="false" customHeight="false" outlineLevel="0" collapsed="false">
      <c r="A17" s="11" t="s">
        <v>85</v>
      </c>
      <c r="B17" s="12" t="s">
        <v>94</v>
      </c>
      <c r="C17" s="11" t="s">
        <v>95</v>
      </c>
      <c r="D17" s="11" t="s">
        <v>96</v>
      </c>
      <c r="E17" s="11" t="s">
        <v>97</v>
      </c>
      <c r="F17" s="7"/>
      <c r="G17" s="7"/>
      <c r="H17" s="7"/>
      <c r="I17" s="7"/>
      <c r="J17" s="13" t="str">
        <f aca="false">IF(F17="Yes",COUNTIF(G17:I17,"Missing")+0.5*COUNTIF(G17:I17,"Partial"),"")</f>
        <v/>
      </c>
      <c r="K17" s="7"/>
      <c r="L17" s="14"/>
      <c r="M17" s="7"/>
    </row>
    <row r="18" customFormat="false" ht="23.85" hidden="false" customHeight="false" outlineLevel="0" collapsed="false">
      <c r="A18" s="11" t="s">
        <v>85</v>
      </c>
      <c r="B18" s="12" t="s">
        <v>98</v>
      </c>
      <c r="C18" s="11" t="s">
        <v>99</v>
      </c>
      <c r="D18" s="11" t="s">
        <v>100</v>
      </c>
      <c r="E18" s="11" t="s">
        <v>101</v>
      </c>
      <c r="F18" s="7"/>
      <c r="G18" s="7"/>
      <c r="H18" s="7"/>
      <c r="I18" s="7"/>
      <c r="J18" s="13" t="str">
        <f aca="false">IF(F18="Yes",COUNTIF(G18:I18,"Missing")+0.5*COUNTIF(G18:I18,"Partial"),"")</f>
        <v/>
      </c>
      <c r="K18" s="7"/>
      <c r="L18" s="14"/>
      <c r="M18" s="7"/>
    </row>
    <row r="19" customFormat="false" ht="23.85" hidden="false" customHeight="false" outlineLevel="0" collapsed="false">
      <c r="A19" s="11" t="s">
        <v>85</v>
      </c>
      <c r="B19" s="12" t="s">
        <v>102</v>
      </c>
      <c r="C19" s="11" t="s">
        <v>103</v>
      </c>
      <c r="D19" s="11" t="s">
        <v>104</v>
      </c>
      <c r="E19" s="11" t="s">
        <v>105</v>
      </c>
      <c r="F19" s="7"/>
      <c r="G19" s="7"/>
      <c r="H19" s="7"/>
      <c r="I19" s="7"/>
      <c r="J19" s="13" t="str">
        <f aca="false">IF(F19="Yes",COUNTIF(G19:I19,"Missing")+0.5*COUNTIF(G19:I19,"Partial"),"")</f>
        <v/>
      </c>
      <c r="K19" s="7"/>
      <c r="L19" s="14"/>
      <c r="M19" s="7"/>
    </row>
    <row r="20" customFormat="false" ht="23.85" hidden="false" customHeight="false" outlineLevel="0" collapsed="false">
      <c r="A20" s="11" t="s">
        <v>85</v>
      </c>
      <c r="B20" s="12" t="s">
        <v>106</v>
      </c>
      <c r="C20" s="11" t="s">
        <v>107</v>
      </c>
      <c r="D20" s="11" t="s">
        <v>108</v>
      </c>
      <c r="E20" s="11" t="s">
        <v>109</v>
      </c>
      <c r="F20" s="7"/>
      <c r="G20" s="7"/>
      <c r="H20" s="7"/>
      <c r="I20" s="7"/>
      <c r="J20" s="13" t="str">
        <f aca="false">IF(F20="Yes",COUNTIF(G20:I20,"Missing")+0.5*COUNTIF(G20:I20,"Partial"),"")</f>
        <v/>
      </c>
      <c r="K20" s="7"/>
      <c r="L20" s="14"/>
      <c r="M20" s="7"/>
    </row>
    <row r="21" customFormat="false" ht="23.85" hidden="false" customHeight="false" outlineLevel="0" collapsed="false">
      <c r="A21" s="11" t="s">
        <v>85</v>
      </c>
      <c r="B21" s="12" t="s">
        <v>110</v>
      </c>
      <c r="C21" s="11" t="s">
        <v>111</v>
      </c>
      <c r="D21" s="11" t="s">
        <v>112</v>
      </c>
      <c r="E21" s="11" t="s">
        <v>113</v>
      </c>
      <c r="F21" s="7"/>
      <c r="G21" s="7"/>
      <c r="H21" s="7"/>
      <c r="I21" s="7"/>
      <c r="J21" s="13" t="str">
        <f aca="false">IF(F21="Yes",COUNTIF(G21:I21,"Missing")+0.5*COUNTIF(G21:I21,"Partial"),"")</f>
        <v/>
      </c>
      <c r="K21" s="7"/>
      <c r="L21" s="14"/>
      <c r="M21" s="7"/>
    </row>
    <row r="22" customFormat="false" ht="23.85" hidden="false" customHeight="false" outlineLevel="0" collapsed="false">
      <c r="A22" s="11" t="s">
        <v>114</v>
      </c>
      <c r="B22" s="12" t="s">
        <v>115</v>
      </c>
      <c r="C22" s="11" t="s">
        <v>116</v>
      </c>
      <c r="D22" s="11" t="s">
        <v>117</v>
      </c>
      <c r="E22" s="11" t="s">
        <v>118</v>
      </c>
      <c r="F22" s="7"/>
      <c r="G22" s="7"/>
      <c r="H22" s="7"/>
      <c r="I22" s="7"/>
      <c r="J22" s="13" t="str">
        <f aca="false">IF(F22="Yes",COUNTIF(G22:I22,"Missing")+0.5*COUNTIF(G22:I22,"Partial"),"")</f>
        <v/>
      </c>
      <c r="K22" s="7"/>
      <c r="L22" s="14"/>
      <c r="M22" s="7"/>
    </row>
    <row r="23" customFormat="false" ht="15" hidden="false" customHeight="false" outlineLevel="0" collapsed="false">
      <c r="A23" s="11" t="s">
        <v>114</v>
      </c>
      <c r="B23" s="12" t="s">
        <v>119</v>
      </c>
      <c r="C23" s="11" t="s">
        <v>120</v>
      </c>
      <c r="D23" s="11" t="s">
        <v>121</v>
      </c>
      <c r="E23" s="11" t="s">
        <v>122</v>
      </c>
      <c r="F23" s="7"/>
      <c r="G23" s="7"/>
      <c r="H23" s="7"/>
      <c r="I23" s="7"/>
      <c r="J23" s="13" t="str">
        <f aca="false">IF(F23="Yes",COUNTIF(G23:I23,"Missing")+0.5*COUNTIF(G23:I23,"Partial"),"")</f>
        <v/>
      </c>
      <c r="K23" s="7"/>
      <c r="L23" s="14"/>
      <c r="M23" s="7"/>
    </row>
    <row r="24" customFormat="false" ht="23.85" hidden="false" customHeight="false" outlineLevel="0" collapsed="false">
      <c r="A24" s="11" t="s">
        <v>114</v>
      </c>
      <c r="B24" s="12" t="s">
        <v>123</v>
      </c>
      <c r="C24" s="11" t="s">
        <v>124</v>
      </c>
      <c r="D24" s="11" t="s">
        <v>125</v>
      </c>
      <c r="E24" s="11" t="s">
        <v>126</v>
      </c>
      <c r="F24" s="7"/>
      <c r="G24" s="7"/>
      <c r="H24" s="7"/>
      <c r="I24" s="7"/>
      <c r="J24" s="13" t="str">
        <f aca="false">IF(F24="Yes",COUNTIF(G24:I24,"Missing")+0.5*COUNTIF(G24:I24,"Partial"),"")</f>
        <v/>
      </c>
      <c r="K24" s="7"/>
      <c r="L24" s="14"/>
      <c r="M24" s="7"/>
    </row>
    <row r="25" customFormat="false" ht="23.85" hidden="false" customHeight="false" outlineLevel="0" collapsed="false">
      <c r="A25" s="11" t="s">
        <v>127</v>
      </c>
      <c r="B25" s="12" t="s">
        <v>128</v>
      </c>
      <c r="C25" s="11" t="s">
        <v>129</v>
      </c>
      <c r="D25" s="11" t="s">
        <v>130</v>
      </c>
      <c r="E25" s="11" t="s">
        <v>131</v>
      </c>
      <c r="F25" s="7"/>
      <c r="G25" s="7"/>
      <c r="H25" s="7"/>
      <c r="I25" s="7"/>
      <c r="J25" s="13" t="str">
        <f aca="false">IF(F25="Yes",COUNTIF(G25:I25,"Missing")+0.5*COUNTIF(G25:I25,"Partial"),"")</f>
        <v/>
      </c>
      <c r="K25" s="7"/>
      <c r="L25" s="14"/>
      <c r="M25" s="7"/>
    </row>
    <row r="26" customFormat="false" ht="23.85" hidden="false" customHeight="false" outlineLevel="0" collapsed="false">
      <c r="A26" s="11" t="s">
        <v>127</v>
      </c>
      <c r="B26" s="12" t="s">
        <v>132</v>
      </c>
      <c r="C26" s="11" t="s">
        <v>133</v>
      </c>
      <c r="D26" s="11" t="s">
        <v>134</v>
      </c>
      <c r="E26" s="11" t="s">
        <v>135</v>
      </c>
      <c r="F26" s="7"/>
      <c r="G26" s="7"/>
      <c r="H26" s="7"/>
      <c r="I26" s="7"/>
      <c r="J26" s="13" t="str">
        <f aca="false">IF(F26="Yes",COUNTIF(G26:I26,"Missing")+0.5*COUNTIF(G26:I26,"Partial"),"")</f>
        <v/>
      </c>
      <c r="K26" s="7"/>
      <c r="L26" s="14"/>
      <c r="M26" s="7"/>
    </row>
    <row r="29" customFormat="false" ht="15" hidden="false" customHeight="false" outlineLevel="0" collapsed="false">
      <c r="B29" s="15" t="s">
        <v>136</v>
      </c>
    </row>
    <row r="30" customFormat="false" ht="46.25" hidden="false" customHeight="false" outlineLevel="0" collapsed="false">
      <c r="B30" s="16" t="s">
        <v>25</v>
      </c>
      <c r="C30" s="16" t="s">
        <v>137</v>
      </c>
      <c r="D30" s="16" t="s">
        <v>138</v>
      </c>
      <c r="E30" s="16" t="s">
        <v>139</v>
      </c>
      <c r="F30" s="16" t="s">
        <v>140</v>
      </c>
      <c r="G30" s="16" t="s">
        <v>141</v>
      </c>
    </row>
    <row r="31" customFormat="false" ht="15" hidden="false" customHeight="false" outlineLevel="0" collapsed="false">
      <c r="B31" s="12" t="s">
        <v>49</v>
      </c>
      <c r="C31" s="11" t="n">
        <f aca="false">COUNTIFS($A$6:$A$26,"Environment",$F$6:$F$26,"Yes")</f>
        <v>0</v>
      </c>
      <c r="D31" s="11" t="n">
        <f aca="false">C31*3</f>
        <v>0</v>
      </c>
      <c r="E31" s="11" t="n">
        <f aca="false">SUMPRODUCT(($A$6:$A$26="Environment")*($F$6:$F$26="Yes")*(($G$6:$G$26="Have")+($H$6:$H$26="Have")+($I$6:$I$26="Have")))</f>
        <v>0</v>
      </c>
      <c r="F31" s="17" t="str">
        <f aca="false">IF(D31=0,"",E31/D31)</f>
        <v/>
      </c>
      <c r="G31" s="11" t="n">
        <f aca="false">SUMIFS($J$6:$J$26,$A$6:$A$26,"Environment")</f>
        <v>0</v>
      </c>
    </row>
    <row r="32" customFormat="false" ht="15" hidden="false" customHeight="false" outlineLevel="0" collapsed="false">
      <c r="B32" s="12" t="s">
        <v>85</v>
      </c>
      <c r="C32" s="11" t="n">
        <f aca="false">COUNTIFS($A$6:$A$26,"Labour and human rights",$F$6:$F$26,"Yes")</f>
        <v>0</v>
      </c>
      <c r="D32" s="11" t="n">
        <f aca="false">C32*3</f>
        <v>0</v>
      </c>
      <c r="E32" s="11" t="n">
        <f aca="false">SUMPRODUCT(($A$6:$A$26="Labour and human rights")*($F$6:$F$26="Yes")*(($G$6:$G$26="Have")+($H$6:$H$26="Have")+($I$6:$I$26="Have")))</f>
        <v>0</v>
      </c>
      <c r="F32" s="17" t="str">
        <f aca="false">IF(D32=0,"",E32/D32)</f>
        <v/>
      </c>
      <c r="G32" s="11" t="n">
        <f aca="false">SUMIFS($J$6:$J$26,$A$6:$A$26,"Labour and human rights")</f>
        <v>0</v>
      </c>
    </row>
    <row r="33" customFormat="false" ht="15" hidden="false" customHeight="false" outlineLevel="0" collapsed="false">
      <c r="B33" s="12" t="s">
        <v>114</v>
      </c>
      <c r="C33" s="11" t="n">
        <f aca="false">COUNTIFS($A$6:$A$26,"Ethics",$F$6:$F$26,"Yes")</f>
        <v>0</v>
      </c>
      <c r="D33" s="11" t="n">
        <f aca="false">C33*3</f>
        <v>0</v>
      </c>
      <c r="E33" s="11" t="n">
        <f aca="false">SUMPRODUCT(($A$6:$A$26="Ethics")*($F$6:$F$26="Yes")*(($G$6:$G$26="Have")+($H$6:$H$26="Have")+($I$6:$I$26="Have")))</f>
        <v>0</v>
      </c>
      <c r="F33" s="17" t="str">
        <f aca="false">IF(D33=0,"",E33/D33)</f>
        <v/>
      </c>
      <c r="G33" s="11" t="n">
        <f aca="false">SUMIFS($J$6:$J$26,$A$6:$A$26,"Ethics")</f>
        <v>0</v>
      </c>
    </row>
    <row r="34" customFormat="false" ht="15" hidden="false" customHeight="false" outlineLevel="0" collapsed="false">
      <c r="B34" s="12" t="s">
        <v>127</v>
      </c>
      <c r="C34" s="11" t="n">
        <f aca="false">COUNTIFS($A$6:$A$26,"Sustainable procurement",$F$6:$F$26,"Yes")</f>
        <v>0</v>
      </c>
      <c r="D34" s="11" t="n">
        <f aca="false">C34*3</f>
        <v>0</v>
      </c>
      <c r="E34" s="11" t="n">
        <f aca="false">SUMPRODUCT(($A$6:$A$26="Sustainable procurement")*($F$6:$F$26="Yes")*(($G$6:$G$26="Have")+($H$6:$H$26="Have")+($I$6:$I$26="Have")))</f>
        <v>0</v>
      </c>
      <c r="F34" s="17" t="str">
        <f aca="false">IF(D34=0,"",E34/D34)</f>
        <v/>
      </c>
      <c r="G34" s="11" t="n">
        <f aca="false">SUMIFS($J$6:$J$26,$A$6:$A$26,"Sustainable procurement")</f>
        <v>0</v>
      </c>
    </row>
    <row r="35" customFormat="false" ht="15" hidden="false" customHeight="false" outlineLevel="0" collapsed="false">
      <c r="B35" s="12" t="s">
        <v>142</v>
      </c>
      <c r="C35" s="12" t="n">
        <f aca="false">COUNTIFS($A$6:$A$26,"*",$F$6:$F$26,"Yes")</f>
        <v>0</v>
      </c>
      <c r="D35" s="12" t="n">
        <f aca="false">C35*3</f>
        <v>0</v>
      </c>
      <c r="E35" s="12" t="n">
        <f aca="false">SUM(E31:E34)</f>
        <v>0</v>
      </c>
      <c r="F35" s="18" t="str">
        <f aca="false">IF(D35=0,"",E35/D35)</f>
        <v/>
      </c>
      <c r="G35" s="12" t="n">
        <f aca="false">SUMIFS($J$6:$J$26,$A$6:$A$26,"*")</f>
        <v>0</v>
      </c>
    </row>
  </sheetData>
  <conditionalFormatting sqref="G6:I26">
    <cfRule type="cellIs" priority="2" operator="equal" aboveAverage="0" equalAverage="0" bottom="0" percent="0" rank="0" text="" dxfId="0">
      <formula>"Missing"</formula>
    </cfRule>
    <cfRule type="cellIs" priority="3" operator="equal" aboveAverage="0" equalAverage="0" bottom="0" percent="0" rank="0" text="" dxfId="1">
      <formula>"Partial"</formula>
    </cfRule>
    <cfRule type="cellIs" priority="4" operator="equal" aboveAverage="0" equalAverage="0" bottom="0" percent="0" rank="0" text="" dxfId="2">
      <formula>"Have"</formula>
    </cfRule>
  </conditionalFormatting>
  <dataValidations count="2">
    <dataValidation allowBlank="true" errorStyle="stop" operator="between" showDropDown="false" showErrorMessage="false" showInputMessage="false" sqref="F6:F26" type="list">
      <formula1>"Yes,No,Not sure"</formula1>
      <formula2>0</formula2>
    </dataValidation>
    <dataValidation allowBlank="true" errorStyle="stop" operator="between" showDropDown="false" showErrorMessage="false" showInputMessage="false" sqref="G6:I26" type="list">
      <formula1>"Have,Partial,Missing"</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AAEB"/>
    <pageSetUpPr fitToPage="true"/>
  </sheetPr>
  <dimension ref="A1:K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22"/>
    <col collapsed="false" customWidth="true" hidden="false" outlineLevel="0" max="5" min="3" style="0" width="11"/>
    <col collapsed="false" customWidth="true" hidden="false" outlineLevel="0" max="7" min="6" style="0" width="14"/>
    <col collapsed="false" customWidth="true" hidden="false" outlineLevel="0" max="9" min="8" style="0" width="10"/>
    <col collapsed="false" customWidth="true" hidden="false" outlineLevel="0" max="10" min="10" style="0" width="18"/>
    <col collapsed="false" customWidth="true" hidden="false" outlineLevel="0" max="11" min="11" style="0" width="50"/>
  </cols>
  <sheetData>
    <row r="1" customFormat="false" ht="19.7" hidden="false" customHeight="false" outlineLevel="0" collapsed="false">
      <c r="A1" s="1" t="s">
        <v>143</v>
      </c>
    </row>
    <row r="2" customFormat="false" ht="15" hidden="false" customHeight="false" outlineLevel="0" collapsed="false">
      <c r="A2" s="2" t="s">
        <v>144</v>
      </c>
    </row>
    <row r="3" customFormat="false" ht="15" hidden="false" customHeight="false" outlineLevel="0" collapsed="false">
      <c r="A3" s="19" t="s">
        <v>145</v>
      </c>
      <c r="H3" s="20" t="s">
        <v>146</v>
      </c>
      <c r="I3" s="7" t="n">
        <v>3.5</v>
      </c>
    </row>
    <row r="5" customFormat="false" ht="31.5" hidden="false" customHeight="true" outlineLevel="0" collapsed="false">
      <c r="A5" s="9" t="s">
        <v>147</v>
      </c>
      <c r="B5" s="9" t="s">
        <v>148</v>
      </c>
      <c r="C5" s="9" t="s">
        <v>149</v>
      </c>
      <c r="D5" s="9" t="s">
        <v>150</v>
      </c>
      <c r="E5" s="9" t="s">
        <v>151</v>
      </c>
      <c r="F5" s="9" t="s">
        <v>152</v>
      </c>
      <c r="G5" s="9" t="s">
        <v>153</v>
      </c>
      <c r="H5" s="9" t="s">
        <v>154</v>
      </c>
      <c r="I5" s="9" t="s">
        <v>155</v>
      </c>
      <c r="J5" s="9" t="s">
        <v>156</v>
      </c>
      <c r="K5" s="9" t="s">
        <v>157</v>
      </c>
    </row>
    <row r="6" customFormat="false" ht="15" hidden="false" customHeight="false" outlineLevel="0" collapsed="false">
      <c r="A6" s="21" t="s">
        <v>158</v>
      </c>
      <c r="B6" s="21" t="s">
        <v>49</v>
      </c>
      <c r="C6" s="21" t="n">
        <v>4</v>
      </c>
      <c r="D6" s="21" t="n">
        <v>3</v>
      </c>
      <c r="E6" s="21" t="n">
        <v>5</v>
      </c>
      <c r="F6" s="21" t="n">
        <v>5</v>
      </c>
      <c r="G6" s="21" t="n">
        <v>4</v>
      </c>
      <c r="H6" s="22" t="n">
        <f aca="false">IF(COUNT(C6:E6)=3,ROUND(AVERAGE(C6:E6),1),"")</f>
        <v>4</v>
      </c>
      <c r="I6" s="22" t="n">
        <f aca="false">IF(COUNT(F6:G6)=2,ROUND(AVERAGE(F6:G6),1),"")</f>
        <v>4.5</v>
      </c>
      <c r="J6" s="22" t="str">
        <f aca="false">IF(OR(H6="",I6=""),"",IF(AND(H6&gt;=$I$3,I6&gt;=$I$3),"Material: both",IF(H6&gt;=$I$3,"Material: impact",IF(I6&gt;=$I$3,"Material: business","Not material"))))</f>
        <v>Material: both</v>
      </c>
      <c r="K6" s="23" t="s">
        <v>159</v>
      </c>
    </row>
    <row r="7" customFormat="false" ht="15" hidden="false" customHeight="false" outlineLevel="0" collapsed="false">
      <c r="A7" s="12" t="s">
        <v>160</v>
      </c>
      <c r="B7" s="11" t="s">
        <v>49</v>
      </c>
      <c r="C7" s="7"/>
      <c r="D7" s="7"/>
      <c r="E7" s="7"/>
      <c r="F7" s="7"/>
      <c r="G7" s="7"/>
      <c r="H7" s="12" t="str">
        <f aca="false">IF(COUNT(C7:E7)=3,ROUND(AVERAGE(C7:E7),1),"")</f>
        <v/>
      </c>
      <c r="I7" s="12" t="str">
        <f aca="false">IF(COUNT(F7:G7)=2,ROUND(AVERAGE(F7:G7),1),"")</f>
        <v/>
      </c>
      <c r="J7" s="12" t="str">
        <f aca="false">IF(OR(H7="",I7=""),"",IF(AND(H7&gt;=$I$3,I7&gt;=$I$3),"Material: both",IF(H7&gt;=$I$3,"Material: impact",IF(I7&gt;=$I$3,"Material: business","Not material"))))</f>
        <v/>
      </c>
      <c r="K7" s="7"/>
    </row>
    <row r="8" customFormat="false" ht="15" hidden="false" customHeight="false" outlineLevel="0" collapsed="false">
      <c r="A8" s="12" t="s">
        <v>161</v>
      </c>
      <c r="B8" s="11" t="s">
        <v>49</v>
      </c>
      <c r="C8" s="7"/>
      <c r="D8" s="7"/>
      <c r="E8" s="7"/>
      <c r="F8" s="7"/>
      <c r="G8" s="7"/>
      <c r="H8" s="12" t="str">
        <f aca="false">IF(COUNT(C8:E8)=3,ROUND(AVERAGE(C8:E8),1),"")</f>
        <v/>
      </c>
      <c r="I8" s="12" t="str">
        <f aca="false">IF(COUNT(F8:G8)=2,ROUND(AVERAGE(F8:G8),1),"")</f>
        <v/>
      </c>
      <c r="J8" s="12" t="str">
        <f aca="false">IF(OR(H8="",I8=""),"",IF(AND(H8&gt;=$I$3,I8&gt;=$I$3),"Material: both",IF(H8&gt;=$I$3,"Material: impact",IF(I8&gt;=$I$3,"Material: business","Not material"))))</f>
        <v/>
      </c>
      <c r="K8" s="7"/>
    </row>
    <row r="9" customFormat="false" ht="15" hidden="false" customHeight="false" outlineLevel="0" collapsed="false">
      <c r="A9" s="12" t="s">
        <v>53</v>
      </c>
      <c r="B9" s="11" t="s">
        <v>49</v>
      </c>
      <c r="C9" s="7"/>
      <c r="D9" s="7"/>
      <c r="E9" s="7"/>
      <c r="F9" s="7"/>
      <c r="G9" s="7"/>
      <c r="H9" s="12" t="str">
        <f aca="false">IF(COUNT(C9:E9)=3,ROUND(AVERAGE(C9:E9),1),"")</f>
        <v/>
      </c>
      <c r="I9" s="12" t="str">
        <f aca="false">IF(COUNT(F9:G9)=2,ROUND(AVERAGE(F9:G9),1),"")</f>
        <v/>
      </c>
      <c r="J9" s="12" t="str">
        <f aca="false">IF(OR(H9="",I9=""),"",IF(AND(H9&gt;=$I$3,I9&gt;=$I$3),"Material: both",IF(H9&gt;=$I$3,"Material: impact",IF(I9&gt;=$I$3,"Material: business","Not material"))))</f>
        <v/>
      </c>
      <c r="K9" s="7"/>
    </row>
    <row r="10" customFormat="false" ht="15" hidden="false" customHeight="false" outlineLevel="0" collapsed="false">
      <c r="A10" s="12" t="s">
        <v>57</v>
      </c>
      <c r="B10" s="11" t="s">
        <v>49</v>
      </c>
      <c r="C10" s="7"/>
      <c r="D10" s="7"/>
      <c r="E10" s="7"/>
      <c r="F10" s="7"/>
      <c r="G10" s="7"/>
      <c r="H10" s="12" t="str">
        <f aca="false">IF(COUNT(C10:E10)=3,ROUND(AVERAGE(C10:E10),1),"")</f>
        <v/>
      </c>
      <c r="I10" s="12" t="str">
        <f aca="false">IF(COUNT(F10:G10)=2,ROUND(AVERAGE(F10:G10),1),"")</f>
        <v/>
      </c>
      <c r="J10" s="12" t="str">
        <f aca="false">IF(OR(H10="",I10=""),"",IF(AND(H10&gt;=$I$3,I10&gt;=$I$3),"Material: both",IF(H10&gt;=$I$3,"Material: impact",IF(I10&gt;=$I$3,"Material: business","Not material"))))</f>
        <v/>
      </c>
      <c r="K10" s="7"/>
    </row>
    <row r="11" customFormat="false" ht="15" hidden="false" customHeight="false" outlineLevel="0" collapsed="false">
      <c r="A11" s="12" t="s">
        <v>162</v>
      </c>
      <c r="B11" s="11" t="s">
        <v>49</v>
      </c>
      <c r="C11" s="7"/>
      <c r="D11" s="7"/>
      <c r="E11" s="7"/>
      <c r="F11" s="7"/>
      <c r="G11" s="7"/>
      <c r="H11" s="12" t="str">
        <f aca="false">IF(COUNT(C11:E11)=3,ROUND(AVERAGE(C11:E11),1),"")</f>
        <v/>
      </c>
      <c r="I11" s="12" t="str">
        <f aca="false">IF(COUNT(F11:G11)=2,ROUND(AVERAGE(F11:G11),1),"")</f>
        <v/>
      </c>
      <c r="J11" s="12" t="str">
        <f aca="false">IF(OR(H11="",I11=""),"",IF(AND(H11&gt;=$I$3,I11&gt;=$I$3),"Material: both",IF(H11&gt;=$I$3,"Material: impact",IF(I11&gt;=$I$3,"Material: business","Not material"))))</f>
        <v/>
      </c>
      <c r="K11" s="7"/>
    </row>
    <row r="12" customFormat="false" ht="15" hidden="false" customHeight="false" outlineLevel="0" collapsed="false">
      <c r="A12" s="12" t="s">
        <v>163</v>
      </c>
      <c r="B12" s="11" t="s">
        <v>49</v>
      </c>
      <c r="C12" s="7"/>
      <c r="D12" s="7"/>
      <c r="E12" s="7"/>
      <c r="F12" s="7"/>
      <c r="G12" s="7"/>
      <c r="H12" s="12" t="str">
        <f aca="false">IF(COUNT(C12:E12)=3,ROUND(AVERAGE(C12:E12),1),"")</f>
        <v/>
      </c>
      <c r="I12" s="12" t="str">
        <f aca="false">IF(COUNT(F12:G12)=2,ROUND(AVERAGE(F12:G12),1),"")</f>
        <v/>
      </c>
      <c r="J12" s="12" t="str">
        <f aca="false">IF(OR(H12="",I12=""),"",IF(AND(H12&gt;=$I$3,I12&gt;=$I$3),"Material: both",IF(H12&gt;=$I$3,"Material: impact",IF(I12&gt;=$I$3,"Material: business","Not material"))))</f>
        <v/>
      </c>
      <c r="K12" s="7"/>
    </row>
    <row r="13" customFormat="false" ht="15" hidden="false" customHeight="false" outlineLevel="0" collapsed="false">
      <c r="A13" s="12" t="s">
        <v>164</v>
      </c>
      <c r="B13" s="11" t="s">
        <v>85</v>
      </c>
      <c r="C13" s="7"/>
      <c r="D13" s="7"/>
      <c r="E13" s="7"/>
      <c r="F13" s="7"/>
      <c r="G13" s="7"/>
      <c r="H13" s="12" t="str">
        <f aca="false">IF(COUNT(C13:E13)=3,ROUND(AVERAGE(C13:E13),1),"")</f>
        <v/>
      </c>
      <c r="I13" s="12" t="str">
        <f aca="false">IF(COUNT(F13:G13)=2,ROUND(AVERAGE(F13:G13),1),"")</f>
        <v/>
      </c>
      <c r="J13" s="12" t="str">
        <f aca="false">IF(OR(H13="",I13=""),"",IF(AND(H13&gt;=$I$3,I13&gt;=$I$3),"Material: both",IF(H13&gt;=$I$3,"Material: impact",IF(I13&gt;=$I$3,"Material: business","Not material"))))</f>
        <v/>
      </c>
      <c r="K13" s="7"/>
    </row>
    <row r="14" customFormat="false" ht="15" hidden="false" customHeight="false" outlineLevel="0" collapsed="false">
      <c r="A14" s="12" t="s">
        <v>165</v>
      </c>
      <c r="B14" s="11" t="s">
        <v>85</v>
      </c>
      <c r="C14" s="7"/>
      <c r="D14" s="7"/>
      <c r="E14" s="7"/>
      <c r="F14" s="7"/>
      <c r="G14" s="7"/>
      <c r="H14" s="12" t="str">
        <f aca="false">IF(COUNT(C14:E14)=3,ROUND(AVERAGE(C14:E14),1),"")</f>
        <v/>
      </c>
      <c r="I14" s="12" t="str">
        <f aca="false">IF(COUNT(F14:G14)=2,ROUND(AVERAGE(F14:G14),1),"")</f>
        <v/>
      </c>
      <c r="J14" s="12" t="str">
        <f aca="false">IF(OR(H14="",I14=""),"",IF(AND(H14&gt;=$I$3,I14&gt;=$I$3),"Material: both",IF(H14&gt;=$I$3,"Material: impact",IF(I14&gt;=$I$3,"Material: business","Not material"))))</f>
        <v/>
      </c>
      <c r="K14" s="7"/>
    </row>
    <row r="15" customFormat="false" ht="15" hidden="false" customHeight="false" outlineLevel="0" collapsed="false">
      <c r="A15" s="12" t="s">
        <v>166</v>
      </c>
      <c r="B15" s="11" t="s">
        <v>85</v>
      </c>
      <c r="C15" s="7"/>
      <c r="D15" s="7"/>
      <c r="E15" s="7"/>
      <c r="F15" s="7"/>
      <c r="G15" s="7"/>
      <c r="H15" s="12" t="str">
        <f aca="false">IF(COUNT(C15:E15)=3,ROUND(AVERAGE(C15:E15),1),"")</f>
        <v/>
      </c>
      <c r="I15" s="12" t="str">
        <f aca="false">IF(COUNT(F15:G15)=2,ROUND(AVERAGE(F15:G15),1),"")</f>
        <v/>
      </c>
      <c r="J15" s="12" t="str">
        <f aca="false">IF(OR(H15="",I15=""),"",IF(AND(H15&gt;=$I$3,I15&gt;=$I$3),"Material: both",IF(H15&gt;=$I$3,"Material: impact",IF(I15&gt;=$I$3,"Material: business","Not material"))))</f>
        <v/>
      </c>
      <c r="K15" s="7"/>
    </row>
    <row r="16" customFormat="false" ht="15" hidden="false" customHeight="false" outlineLevel="0" collapsed="false">
      <c r="A16" s="12" t="s">
        <v>167</v>
      </c>
      <c r="B16" s="11" t="s">
        <v>85</v>
      </c>
      <c r="C16" s="7"/>
      <c r="D16" s="7"/>
      <c r="E16" s="7"/>
      <c r="F16" s="7"/>
      <c r="G16" s="7"/>
      <c r="H16" s="12" t="str">
        <f aca="false">IF(COUNT(C16:E16)=3,ROUND(AVERAGE(C16:E16),1),"")</f>
        <v/>
      </c>
      <c r="I16" s="12" t="str">
        <f aca="false">IF(COUNT(F16:G16)=2,ROUND(AVERAGE(F16:G16),1),"")</f>
        <v/>
      </c>
      <c r="J16" s="12" t="str">
        <f aca="false">IF(OR(H16="",I16=""),"",IF(AND(H16&gt;=$I$3,I16&gt;=$I$3),"Material: both",IF(H16&gt;=$I$3,"Material: impact",IF(I16&gt;=$I$3,"Material: business","Not material"))))</f>
        <v/>
      </c>
      <c r="K16" s="7"/>
    </row>
    <row r="17" customFormat="false" ht="15" hidden="false" customHeight="false" outlineLevel="0" collapsed="false">
      <c r="A17" s="12" t="s">
        <v>168</v>
      </c>
      <c r="B17" s="11" t="s">
        <v>85</v>
      </c>
      <c r="C17" s="7"/>
      <c r="D17" s="7"/>
      <c r="E17" s="7"/>
      <c r="F17" s="7"/>
      <c r="G17" s="7"/>
      <c r="H17" s="12" t="str">
        <f aca="false">IF(COUNT(C17:E17)=3,ROUND(AVERAGE(C17:E17),1),"")</f>
        <v/>
      </c>
      <c r="I17" s="12" t="str">
        <f aca="false">IF(COUNT(F17:G17)=2,ROUND(AVERAGE(F17:G17),1),"")</f>
        <v/>
      </c>
      <c r="J17" s="12" t="str">
        <f aca="false">IF(OR(H17="",I17=""),"",IF(AND(H17&gt;=$I$3,I17&gt;=$I$3),"Material: both",IF(H17&gt;=$I$3,"Material: impact",IF(I17&gt;=$I$3,"Material: business","Not material"))))</f>
        <v/>
      </c>
      <c r="K17" s="7"/>
    </row>
    <row r="18" customFormat="false" ht="15" hidden="false" customHeight="false" outlineLevel="0" collapsed="false">
      <c r="A18" s="12" t="s">
        <v>169</v>
      </c>
      <c r="B18" s="11" t="s">
        <v>114</v>
      </c>
      <c r="C18" s="7"/>
      <c r="D18" s="7"/>
      <c r="E18" s="7"/>
      <c r="F18" s="7"/>
      <c r="G18" s="7"/>
      <c r="H18" s="12" t="str">
        <f aca="false">IF(COUNT(C18:E18)=3,ROUND(AVERAGE(C18:E18),1),"")</f>
        <v/>
      </c>
      <c r="I18" s="12" t="str">
        <f aca="false">IF(COUNT(F18:G18)=2,ROUND(AVERAGE(F18:G18),1),"")</f>
        <v/>
      </c>
      <c r="J18" s="12" t="str">
        <f aca="false">IF(OR(H18="",I18=""),"",IF(AND(H18&gt;=$I$3,I18&gt;=$I$3),"Material: both",IF(H18&gt;=$I$3,"Material: impact",IF(I18&gt;=$I$3,"Material: business","Not material"))))</f>
        <v/>
      </c>
      <c r="K18" s="7"/>
    </row>
    <row r="19" customFormat="false" ht="15" hidden="false" customHeight="false" outlineLevel="0" collapsed="false">
      <c r="A19" s="12" t="s">
        <v>170</v>
      </c>
      <c r="B19" s="11" t="s">
        <v>49</v>
      </c>
      <c r="C19" s="7"/>
      <c r="D19" s="7"/>
      <c r="E19" s="7"/>
      <c r="F19" s="7"/>
      <c r="G19" s="7"/>
      <c r="H19" s="12" t="str">
        <f aca="false">IF(COUNT(C19:E19)=3,ROUND(AVERAGE(C19:E19),1),"")</f>
        <v/>
      </c>
      <c r="I19" s="12" t="str">
        <f aca="false">IF(COUNT(F19:G19)=2,ROUND(AVERAGE(F19:G19),1),"")</f>
        <v/>
      </c>
      <c r="J19" s="12" t="str">
        <f aca="false">IF(OR(H19="",I19=""),"",IF(AND(H19&gt;=$I$3,I19&gt;=$I$3),"Material: both",IF(H19&gt;=$I$3,"Material: impact",IF(I19&gt;=$I$3,"Material: business","Not material"))))</f>
        <v/>
      </c>
      <c r="K19" s="7"/>
    </row>
    <row r="20" customFormat="false" ht="15" hidden="false" customHeight="false" outlineLevel="0" collapsed="false">
      <c r="A20" s="12" t="s">
        <v>171</v>
      </c>
      <c r="B20" s="11" t="s">
        <v>114</v>
      </c>
      <c r="C20" s="7"/>
      <c r="D20" s="7"/>
      <c r="E20" s="7"/>
      <c r="F20" s="7"/>
      <c r="G20" s="7"/>
      <c r="H20" s="12" t="str">
        <f aca="false">IF(COUNT(C20:E20)=3,ROUND(AVERAGE(C20:E20),1),"")</f>
        <v/>
      </c>
      <c r="I20" s="12" t="str">
        <f aca="false">IF(COUNT(F20:G20)=2,ROUND(AVERAGE(F20:G20),1),"")</f>
        <v/>
      </c>
      <c r="J20" s="12" t="str">
        <f aca="false">IF(OR(H20="",I20=""),"",IF(AND(H20&gt;=$I$3,I20&gt;=$I$3),"Material: both",IF(H20&gt;=$I$3,"Material: impact",IF(I20&gt;=$I$3,"Material: business","Not material"))))</f>
        <v/>
      </c>
      <c r="K20" s="7"/>
    </row>
    <row r="21" customFormat="false" ht="15" hidden="false" customHeight="false" outlineLevel="0" collapsed="false">
      <c r="A21" s="12" t="s">
        <v>172</v>
      </c>
      <c r="B21" s="11" t="s">
        <v>127</v>
      </c>
      <c r="C21" s="7"/>
      <c r="D21" s="7"/>
      <c r="E21" s="7"/>
      <c r="F21" s="7"/>
      <c r="G21" s="7"/>
      <c r="H21" s="12" t="str">
        <f aca="false">IF(COUNT(C21:E21)=3,ROUND(AVERAGE(C21:E21),1),"")</f>
        <v/>
      </c>
      <c r="I21" s="12" t="str">
        <f aca="false">IF(COUNT(F21:G21)=2,ROUND(AVERAGE(F21:G21),1),"")</f>
        <v/>
      </c>
      <c r="J21" s="12" t="str">
        <f aca="false">IF(OR(H21="",I21=""),"",IF(AND(H21&gt;=$I$3,I21&gt;=$I$3),"Material: both",IF(H21&gt;=$I$3,"Material: impact",IF(I21&gt;=$I$3,"Material: business","Not material"))))</f>
        <v/>
      </c>
      <c r="K21" s="7"/>
    </row>
    <row r="23" customFormat="false" ht="15" hidden="false" customHeight="false" outlineLevel="0" collapsed="false">
      <c r="A23" s="6" t="s">
        <v>173</v>
      </c>
      <c r="C23" s="6" t="n">
        <f aca="false">COUNTIF(J7:J21,"Material*")</f>
        <v>0</v>
      </c>
    </row>
    <row r="24" customFormat="false" ht="15" hidden="false" customHeight="false" outlineLevel="0" collapsed="false">
      <c r="A24" s="6" t="s">
        <v>174</v>
      </c>
    </row>
    <row r="25" customFormat="false" ht="15" hidden="false" customHeight="false" outlineLevel="0" collapsed="false">
      <c r="A25" s="24" t="s">
        <v>49</v>
      </c>
      <c r="C25" s="24" t="n">
        <f aca="false">COUNTIFS(B7:B21,"Environment",J7:J21,"Material*")</f>
        <v>0</v>
      </c>
    </row>
    <row r="26" customFormat="false" ht="15" hidden="false" customHeight="false" outlineLevel="0" collapsed="false">
      <c r="A26" s="24" t="s">
        <v>85</v>
      </c>
      <c r="C26" s="24" t="n">
        <f aca="false">COUNTIFS(B7:B21,"Labour and human rights",J7:J21,"Material*")</f>
        <v>0</v>
      </c>
    </row>
    <row r="27" customFormat="false" ht="15" hidden="false" customHeight="false" outlineLevel="0" collapsed="false">
      <c r="A27" s="24" t="s">
        <v>114</v>
      </c>
      <c r="C27" s="24" t="n">
        <f aca="false">COUNTIFS(B7:B21,"Ethics",J7:J21,"Material*")</f>
        <v>0</v>
      </c>
    </row>
    <row r="28" customFormat="false" ht="15" hidden="false" customHeight="false" outlineLevel="0" collapsed="false">
      <c r="A28" s="24" t="s">
        <v>127</v>
      </c>
      <c r="C28" s="24" t="n">
        <f aca="false">COUNTIFS(B7:B21,"Sustainable procurement",J7:J21,"Material*")</f>
        <v>0</v>
      </c>
    </row>
  </sheetData>
  <conditionalFormatting sqref="J7:J21">
    <cfRule type="expression" priority="2" aboveAverage="0" equalAverage="0" bottom="0" percent="0" rank="0" text="" dxfId="3">
      <formula>LEFT(J7,8)="Material"</formula>
    </cfRule>
  </conditionalFormatting>
  <dataValidations count="1">
    <dataValidation allowBlank="true" error="Enter a whole number from 1 to 5" errorStyle="stop" operator="between" showDropDown="false" showErrorMessage="true" showInputMessage="false" sqref="C7:G21"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AAEB"/>
    <pageSetUpPr fitToPage="true"/>
  </sheetPr>
  <dimension ref="A1:H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46"/>
    <col collapsed="false" customWidth="true" hidden="false" outlineLevel="0" max="3" min="3" style="0" width="34"/>
    <col collapsed="false" customWidth="true" hidden="false" outlineLevel="0" max="5" min="4" style="0" width="14"/>
    <col collapsed="false" customWidth="true" hidden="false" outlineLevel="0" max="6" min="6" style="0" width="22"/>
    <col collapsed="false" customWidth="true" hidden="false" outlineLevel="0" max="7" min="7" style="0" width="10"/>
    <col collapsed="false" customWidth="true" hidden="false" outlineLevel="0" max="8" min="8" style="0" width="16"/>
  </cols>
  <sheetData>
    <row r="1" customFormat="false" ht="19.7" hidden="false" customHeight="false" outlineLevel="0" collapsed="false">
      <c r="A1" s="1" t="s">
        <v>175</v>
      </c>
    </row>
    <row r="2" customFormat="false" ht="15" hidden="false" customHeight="false" outlineLevel="0" collapsed="false">
      <c r="A2" s="2" t="s">
        <v>176</v>
      </c>
    </row>
    <row r="4" customFormat="false" ht="31.5" hidden="false" customHeight="true" outlineLevel="0" collapsed="false">
      <c r="A4" s="9" t="s">
        <v>177</v>
      </c>
      <c r="B4" s="9" t="s">
        <v>178</v>
      </c>
      <c r="C4" s="9" t="s">
        <v>179</v>
      </c>
      <c r="D4" s="9" t="s">
        <v>180</v>
      </c>
      <c r="E4" s="9" t="s">
        <v>181</v>
      </c>
      <c r="F4" s="9" t="s">
        <v>182</v>
      </c>
      <c r="G4" s="9" t="s">
        <v>183</v>
      </c>
      <c r="H4" s="9" t="s">
        <v>35</v>
      </c>
    </row>
    <row r="5" customFormat="false" ht="15" hidden="false" customHeight="false" outlineLevel="0" collapsed="false">
      <c r="A5" s="10" t="s">
        <v>184</v>
      </c>
      <c r="B5" s="10" t="s">
        <v>185</v>
      </c>
      <c r="C5" s="10" t="s">
        <v>186</v>
      </c>
      <c r="D5" s="10" t="n">
        <v>42.6</v>
      </c>
      <c r="E5" s="10" t="s">
        <v>187</v>
      </c>
      <c r="F5" s="10" t="s">
        <v>188</v>
      </c>
      <c r="G5" s="10" t="s">
        <v>44</v>
      </c>
      <c r="H5" s="10" t="s">
        <v>189</v>
      </c>
    </row>
    <row r="6" customFormat="false" ht="23.85" hidden="false" customHeight="false" outlineLevel="0" collapsed="false">
      <c r="A6" s="12" t="s">
        <v>190</v>
      </c>
      <c r="B6" s="11" t="s">
        <v>191</v>
      </c>
      <c r="C6" s="11" t="s">
        <v>192</v>
      </c>
      <c r="D6" s="7"/>
      <c r="E6" s="11" t="s">
        <v>187</v>
      </c>
      <c r="F6" s="7"/>
      <c r="G6" s="7"/>
      <c r="H6" s="7"/>
    </row>
    <row r="7" customFormat="false" ht="23.85" hidden="false" customHeight="false" outlineLevel="0" collapsed="false">
      <c r="A7" s="12" t="s">
        <v>193</v>
      </c>
      <c r="B7" s="11" t="s">
        <v>194</v>
      </c>
      <c r="C7" s="11" t="s">
        <v>195</v>
      </c>
      <c r="D7" s="7"/>
      <c r="E7" s="11" t="s">
        <v>187</v>
      </c>
      <c r="F7" s="7"/>
      <c r="G7" s="7"/>
      <c r="H7" s="7"/>
    </row>
    <row r="8" customFormat="false" ht="35.05" hidden="false" customHeight="false" outlineLevel="0" collapsed="false">
      <c r="A8" s="12" t="s">
        <v>196</v>
      </c>
      <c r="B8" s="11" t="s">
        <v>197</v>
      </c>
      <c r="C8" s="11" t="s">
        <v>198</v>
      </c>
      <c r="D8" s="7"/>
      <c r="E8" s="11" t="s">
        <v>199</v>
      </c>
      <c r="F8" s="7"/>
      <c r="G8" s="7"/>
      <c r="H8" s="7"/>
    </row>
    <row r="9" customFormat="false" ht="23.85" hidden="false" customHeight="false" outlineLevel="0" collapsed="false">
      <c r="A9" s="12" t="s">
        <v>200</v>
      </c>
      <c r="B9" s="11" t="s">
        <v>201</v>
      </c>
      <c r="C9" s="11" t="s">
        <v>202</v>
      </c>
      <c r="D9" s="7"/>
      <c r="E9" s="11" t="s">
        <v>203</v>
      </c>
      <c r="F9" s="7"/>
      <c r="G9" s="7"/>
      <c r="H9" s="7"/>
    </row>
    <row r="10" customFormat="false" ht="23.85" hidden="false" customHeight="false" outlineLevel="0" collapsed="false">
      <c r="A10" s="12" t="s">
        <v>204</v>
      </c>
      <c r="B10" s="11" t="s">
        <v>205</v>
      </c>
      <c r="C10" s="11" t="s">
        <v>206</v>
      </c>
      <c r="D10" s="7"/>
      <c r="E10" s="11" t="s">
        <v>207</v>
      </c>
      <c r="F10" s="7"/>
      <c r="G10" s="7"/>
      <c r="H10" s="7"/>
    </row>
    <row r="11" customFormat="false" ht="15" hidden="false" customHeight="false" outlineLevel="0" collapsed="false">
      <c r="A11" s="12" t="s">
        <v>208</v>
      </c>
      <c r="B11" s="11" t="s">
        <v>209</v>
      </c>
      <c r="C11" s="11" t="s">
        <v>210</v>
      </c>
      <c r="D11" s="7"/>
      <c r="E11" s="11" t="s">
        <v>211</v>
      </c>
      <c r="F11" s="7"/>
      <c r="G11" s="7"/>
      <c r="H11" s="7"/>
    </row>
    <row r="12" customFormat="false" ht="23.85" hidden="false" customHeight="false" outlineLevel="0" collapsed="false">
      <c r="A12" s="12" t="s">
        <v>212</v>
      </c>
      <c r="B12" s="11" t="s">
        <v>213</v>
      </c>
      <c r="C12" s="11" t="s">
        <v>214</v>
      </c>
      <c r="D12" s="7"/>
      <c r="E12" s="11" t="s">
        <v>187</v>
      </c>
      <c r="F12" s="7"/>
      <c r="G12" s="7"/>
      <c r="H12" s="7"/>
    </row>
    <row r="13" customFormat="false" ht="23.85" hidden="false" customHeight="false" outlineLevel="0" collapsed="false">
      <c r="A13" s="12" t="s">
        <v>215</v>
      </c>
      <c r="B13" s="11" t="s">
        <v>216</v>
      </c>
      <c r="C13" s="11" t="s">
        <v>217</v>
      </c>
      <c r="D13" s="7"/>
      <c r="E13" s="11" t="s">
        <v>218</v>
      </c>
      <c r="F13" s="7"/>
      <c r="G13" s="7"/>
      <c r="H13" s="7"/>
    </row>
    <row r="14" customFormat="false" ht="23.85" hidden="false" customHeight="false" outlineLevel="0" collapsed="false">
      <c r="A14" s="12" t="s">
        <v>219</v>
      </c>
      <c r="B14" s="11" t="s">
        <v>220</v>
      </c>
      <c r="C14" s="11" t="s">
        <v>221</v>
      </c>
      <c r="D14" s="7"/>
      <c r="E14" s="11" t="s">
        <v>207</v>
      </c>
      <c r="F14" s="7"/>
      <c r="G14" s="7"/>
      <c r="H14" s="7"/>
    </row>
    <row r="15" customFormat="false" ht="23.85" hidden="false" customHeight="false" outlineLevel="0" collapsed="false">
      <c r="A15" s="12" t="s">
        <v>222</v>
      </c>
      <c r="B15" s="11" t="s">
        <v>223</v>
      </c>
      <c r="C15" s="11" t="s">
        <v>224</v>
      </c>
      <c r="D15" s="7"/>
      <c r="E15" s="11" t="s">
        <v>207</v>
      </c>
      <c r="F15" s="7"/>
      <c r="G15" s="7"/>
      <c r="H15" s="7"/>
    </row>
    <row r="16" customFormat="false" ht="15" hidden="false" customHeight="false" outlineLevel="0" collapsed="false">
      <c r="A16" s="12" t="s">
        <v>225</v>
      </c>
      <c r="B16" s="11" t="s">
        <v>226</v>
      </c>
      <c r="C16" s="11" t="s">
        <v>227</v>
      </c>
      <c r="D16" s="7"/>
      <c r="E16" s="11" t="s">
        <v>207</v>
      </c>
      <c r="F16" s="7"/>
      <c r="G16" s="7"/>
      <c r="H16" s="7"/>
    </row>
    <row r="19" customFormat="false" ht="15" hidden="false" customHeight="false" outlineLevel="0" collapsed="false">
      <c r="A19" s="15" t="s">
        <v>228</v>
      </c>
    </row>
    <row r="20" customFormat="false" ht="15" hidden="false" customHeight="false" outlineLevel="0" collapsed="false">
      <c r="A20" s="19" t="s">
        <v>229</v>
      </c>
    </row>
    <row r="22" customFormat="false" ht="15" hidden="false" customHeight="false" outlineLevel="0" collapsed="false">
      <c r="A22" s="11" t="s">
        <v>230</v>
      </c>
      <c r="B22" s="7" t="n">
        <v>42.6</v>
      </c>
    </row>
    <row r="23" customFormat="false" ht="15" hidden="false" customHeight="false" outlineLevel="0" collapsed="false">
      <c r="A23" s="11" t="s">
        <v>231</v>
      </c>
      <c r="B23" s="7" t="n">
        <v>18.3</v>
      </c>
    </row>
    <row r="24" customFormat="false" ht="15" hidden="false" customHeight="false" outlineLevel="0" collapsed="false">
      <c r="A24" s="11" t="s">
        <v>232</v>
      </c>
      <c r="B24" s="25" t="n">
        <v>12000000</v>
      </c>
    </row>
    <row r="25" customFormat="false" ht="15" hidden="false" customHeight="false" outlineLevel="0" collapsed="false">
      <c r="A25" s="11" t="s">
        <v>233</v>
      </c>
      <c r="B25" s="25" t="n">
        <v>600000</v>
      </c>
    </row>
    <row r="26" customFormat="false" ht="15" hidden="false" customHeight="false" outlineLevel="0" collapsed="false">
      <c r="A26" s="11" t="s">
        <v>234</v>
      </c>
      <c r="B26" s="26" t="n">
        <f aca="false">IF(B24=0,0,B25/B24)</f>
        <v>0.05</v>
      </c>
    </row>
    <row r="27" customFormat="false" ht="15" hidden="false" customHeight="false" outlineLevel="0" collapsed="false">
      <c r="A27" s="12" t="s">
        <v>235</v>
      </c>
      <c r="B27" s="27" t="n">
        <f aca="false">(B22+B23)*B26</f>
        <v>3.045</v>
      </c>
    </row>
    <row r="28" customFormat="false" ht="15" hidden="false" customHeight="false" outlineLevel="0" collapsed="false">
      <c r="A28" s="28" t="s">
        <v>236</v>
      </c>
    </row>
  </sheetData>
  <conditionalFormatting sqref="G6:G16">
    <cfRule type="cellIs" priority="2" operator="equal" aboveAverage="0" equalAverage="0" bottom="0" percent="0" rank="0" text="" dxfId="0">
      <formula>"Missing"</formula>
    </cfRule>
    <cfRule type="cellIs" priority="3" operator="equal" aboveAverage="0" equalAverage="0" bottom="0" percent="0" rank="0" text="" dxfId="1">
      <formula>"Partial"</formula>
    </cfRule>
    <cfRule type="cellIs" priority="4" operator="equal" aboveAverage="0" equalAverage="0" bottom="0" percent="0" rank="0" text="" dxfId="2">
      <formula>"Have"</formula>
    </cfRule>
  </conditionalFormatting>
  <dataValidations count="1">
    <dataValidation allowBlank="true" errorStyle="stop" operator="between" showDropDown="false" showErrorMessage="false" showInputMessage="false" sqref="G6:G16" type="list">
      <formula1>"Have,Partial,Missing"</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AAEB"/>
    <pageSetUpPr fitToPage="true"/>
  </sheetPr>
  <dimension ref="A1:I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6"/>
    <col collapsed="false" customWidth="true" hidden="false" outlineLevel="0" max="3" min="3" style="0" width="11"/>
    <col collapsed="false" customWidth="true" hidden="false" outlineLevel="0" max="4" min="4" style="0" width="14"/>
    <col collapsed="false" customWidth="true" hidden="false" outlineLevel="0" max="5" min="5" style="0" width="10"/>
    <col collapsed="false" customWidth="true" hidden="false" outlineLevel="0" max="6" min="6" style="0" width="44"/>
    <col collapsed="false" customWidth="true" hidden="false" outlineLevel="0" max="7" min="7" style="0" width="16"/>
    <col collapsed="false" customWidth="true" hidden="false" outlineLevel="0" max="9" min="8" style="0" width="12"/>
  </cols>
  <sheetData>
    <row r="1" customFormat="false" ht="19.7" hidden="false" customHeight="false" outlineLevel="0" collapsed="false">
      <c r="A1" s="1" t="s">
        <v>237</v>
      </c>
    </row>
    <row r="2" customFormat="false" ht="15" hidden="false" customHeight="false" outlineLevel="0" collapsed="false">
      <c r="A2" s="2" t="s">
        <v>238</v>
      </c>
    </row>
    <row r="4" customFormat="false" ht="15" hidden="false" customHeight="false" outlineLevel="0" collapsed="false">
      <c r="A4" s="15" t="s">
        <v>239</v>
      </c>
    </row>
    <row r="5" customFormat="false" ht="15" hidden="false" customHeight="false" outlineLevel="0" collapsed="false">
      <c r="A5" s="12" t="s">
        <v>240</v>
      </c>
      <c r="B5" s="14"/>
      <c r="C5" s="23" t="s">
        <v>241</v>
      </c>
    </row>
    <row r="6" customFormat="false" ht="23.85" hidden="false" customHeight="false" outlineLevel="0" collapsed="false">
      <c r="A6" s="12" t="s">
        <v>242</v>
      </c>
      <c r="B6" s="29" t="str">
        <f aca="false">IF(B5="","",B5+42)</f>
        <v/>
      </c>
      <c r="C6" s="23" t="s">
        <v>243</v>
      </c>
    </row>
    <row r="7" customFormat="false" ht="15" hidden="false" customHeight="false" outlineLevel="0" collapsed="false">
      <c r="A7" s="12" t="s">
        <v>244</v>
      </c>
      <c r="B7" s="14"/>
      <c r="C7" s="23" t="s">
        <v>245</v>
      </c>
    </row>
    <row r="8" customFormat="false" ht="15" hidden="false" customHeight="false" outlineLevel="0" collapsed="false">
      <c r="A8" s="12" t="s">
        <v>246</v>
      </c>
      <c r="B8" s="29" t="str">
        <f aca="false">IF(B7="","",EDATE(B7,12))</f>
        <v/>
      </c>
      <c r="C8" s="23" t="s">
        <v>247</v>
      </c>
    </row>
    <row r="9" customFormat="false" ht="23.85" hidden="false" customHeight="false" outlineLevel="0" collapsed="false">
      <c r="A9" s="12" t="s">
        <v>248</v>
      </c>
      <c r="B9" s="29" t="str">
        <f aca="false">IF(B8="","",B8-90)</f>
        <v/>
      </c>
      <c r="C9" s="23" t="s">
        <v>249</v>
      </c>
    </row>
    <row r="12" customFormat="false" ht="31.5" hidden="false" customHeight="true" outlineLevel="0" collapsed="false">
      <c r="A12" s="9" t="s">
        <v>25</v>
      </c>
      <c r="B12" s="9" t="s">
        <v>26</v>
      </c>
      <c r="C12" s="9" t="s">
        <v>250</v>
      </c>
      <c r="D12" s="9" t="s">
        <v>251</v>
      </c>
      <c r="E12" s="9" t="s">
        <v>252</v>
      </c>
      <c r="F12" s="9" t="s">
        <v>253</v>
      </c>
      <c r="G12" s="9" t="s">
        <v>35</v>
      </c>
      <c r="H12" s="9" t="s">
        <v>36</v>
      </c>
      <c r="I12" s="9" t="s">
        <v>254</v>
      </c>
    </row>
    <row r="13" customFormat="false" ht="23.85" hidden="false" customHeight="false" outlineLevel="0" collapsed="false">
      <c r="A13" s="30" t="str">
        <f aca="false">'1 Evidence log'!A6</f>
        <v>Environment</v>
      </c>
      <c r="B13" s="31" t="str">
        <f aca="false">'1 Evidence log'!B6</f>
        <v>Energy consumption and GHG emissions</v>
      </c>
      <c r="C13" s="11" t="str">
        <f aca="false">IF('1 Evidence log'!J6="","",'1 Evidence log'!J6)</f>
        <v/>
      </c>
      <c r="D13" s="30" t="n">
        <f aca="false">'2 Materiality screen'!C25</f>
        <v>0</v>
      </c>
      <c r="E13" s="32" t="str">
        <f aca="false">IF(C13="","",C13*(1+MIN(D13,3)/3))</f>
        <v/>
      </c>
      <c r="F13" s="7"/>
      <c r="G13" s="7"/>
      <c r="H13" s="14"/>
      <c r="I13" s="7"/>
    </row>
    <row r="14" customFormat="false" ht="15" hidden="false" customHeight="false" outlineLevel="0" collapsed="false">
      <c r="A14" s="30" t="str">
        <f aca="false">'1 Evidence log'!A7</f>
        <v>Environment</v>
      </c>
      <c r="B14" s="31" t="str">
        <f aca="false">'1 Evidence log'!B7</f>
        <v>Water</v>
      </c>
      <c r="C14" s="11" t="str">
        <f aca="false">IF('1 Evidence log'!J7="","",'1 Evidence log'!J7)</f>
        <v/>
      </c>
      <c r="D14" s="30" t="n">
        <f aca="false">'2 Materiality screen'!C25</f>
        <v>0</v>
      </c>
      <c r="E14" s="32" t="str">
        <f aca="false">IF(C14="","",C14*(1+MIN(D14,3)/3))</f>
        <v/>
      </c>
      <c r="F14" s="7"/>
      <c r="G14" s="7"/>
      <c r="H14" s="14"/>
      <c r="I14" s="7"/>
    </row>
    <row r="15" customFormat="false" ht="15" hidden="false" customHeight="false" outlineLevel="0" collapsed="false">
      <c r="A15" s="30" t="str">
        <f aca="false">'1 Evidence log'!A8</f>
        <v>Environment</v>
      </c>
      <c r="B15" s="31" t="str">
        <f aca="false">'1 Evidence log'!B8</f>
        <v>Biodiversity</v>
      </c>
      <c r="C15" s="11" t="str">
        <f aca="false">IF('1 Evidence log'!J8="","",'1 Evidence log'!J8)</f>
        <v/>
      </c>
      <c r="D15" s="30" t="n">
        <f aca="false">'2 Materiality screen'!C25</f>
        <v>0</v>
      </c>
      <c r="E15" s="32" t="str">
        <f aca="false">IF(C15="","",C15*(1+MIN(D15,3)/3))</f>
        <v/>
      </c>
      <c r="F15" s="7"/>
      <c r="G15" s="7"/>
      <c r="H15" s="14"/>
      <c r="I15" s="7"/>
    </row>
    <row r="16" customFormat="false" ht="15" hidden="false" customHeight="false" outlineLevel="0" collapsed="false">
      <c r="A16" s="30" t="str">
        <f aca="false">'1 Evidence log'!A9</f>
        <v>Environment</v>
      </c>
      <c r="B16" s="31" t="str">
        <f aca="false">'1 Evidence log'!B9</f>
        <v>Air pollution</v>
      </c>
      <c r="C16" s="11" t="str">
        <f aca="false">IF('1 Evidence log'!J9="","",'1 Evidence log'!J9)</f>
        <v/>
      </c>
      <c r="D16" s="30" t="n">
        <f aca="false">'2 Materiality screen'!C25</f>
        <v>0</v>
      </c>
      <c r="E16" s="32" t="str">
        <f aca="false">IF(C16="","",C16*(1+MIN(D16,3)/3))</f>
        <v/>
      </c>
      <c r="F16" s="7"/>
      <c r="G16" s="7"/>
      <c r="H16" s="14"/>
      <c r="I16" s="7"/>
    </row>
    <row r="17" customFormat="false" ht="15" hidden="false" customHeight="false" outlineLevel="0" collapsed="false">
      <c r="A17" s="30" t="str">
        <f aca="false">'1 Evidence log'!A10</f>
        <v>Environment</v>
      </c>
      <c r="B17" s="31" t="str">
        <f aca="false">'1 Evidence log'!B10</f>
        <v>Materials, chemicals and waste</v>
      </c>
      <c r="C17" s="11" t="str">
        <f aca="false">IF('1 Evidence log'!J10="","",'1 Evidence log'!J10)</f>
        <v/>
      </c>
      <c r="D17" s="30" t="n">
        <f aca="false">'2 Materiality screen'!C25</f>
        <v>0</v>
      </c>
      <c r="E17" s="32" t="str">
        <f aca="false">IF(C17="","",C17*(1+MIN(D17,3)/3))</f>
        <v/>
      </c>
      <c r="F17" s="7"/>
      <c r="G17" s="7"/>
      <c r="H17" s="14"/>
      <c r="I17" s="7"/>
    </row>
    <row r="18" customFormat="false" ht="15" hidden="false" customHeight="false" outlineLevel="0" collapsed="false">
      <c r="A18" s="30" t="str">
        <f aca="false">'1 Evidence log'!A11</f>
        <v>Environment</v>
      </c>
      <c r="B18" s="31" t="str">
        <f aca="false">'1 Evidence log'!B11</f>
        <v>Product use</v>
      </c>
      <c r="C18" s="11" t="str">
        <f aca="false">IF('1 Evidence log'!J11="","",'1 Evidence log'!J11)</f>
        <v/>
      </c>
      <c r="D18" s="30" t="n">
        <f aca="false">'2 Materiality screen'!C25</f>
        <v>0</v>
      </c>
      <c r="E18" s="32" t="str">
        <f aca="false">IF(C18="","",C18*(1+MIN(D18,3)/3))</f>
        <v/>
      </c>
      <c r="F18" s="7"/>
      <c r="G18" s="7"/>
      <c r="H18" s="14"/>
      <c r="I18" s="7"/>
    </row>
    <row r="19" customFormat="false" ht="15" hidden="false" customHeight="false" outlineLevel="0" collapsed="false">
      <c r="A19" s="30" t="str">
        <f aca="false">'1 Evidence log'!A12</f>
        <v>Environment</v>
      </c>
      <c r="B19" s="31" t="str">
        <f aca="false">'1 Evidence log'!B12</f>
        <v>Product end-of-life</v>
      </c>
      <c r="C19" s="11" t="str">
        <f aca="false">IF('1 Evidence log'!J12="","",'1 Evidence log'!J12)</f>
        <v/>
      </c>
      <c r="D19" s="30" t="n">
        <f aca="false">'2 Materiality screen'!C25</f>
        <v>0</v>
      </c>
      <c r="E19" s="32" t="str">
        <f aca="false">IF(C19="","",C19*(1+MIN(D19,3)/3))</f>
        <v/>
      </c>
      <c r="F19" s="7"/>
      <c r="G19" s="7"/>
      <c r="H19" s="14"/>
      <c r="I19" s="7"/>
    </row>
    <row r="20" customFormat="false" ht="15" hidden="false" customHeight="false" outlineLevel="0" collapsed="false">
      <c r="A20" s="30" t="str">
        <f aca="false">'1 Evidence log'!A13</f>
        <v>Environment</v>
      </c>
      <c r="B20" s="31" t="str">
        <f aca="false">'1 Evidence log'!B13</f>
        <v>Customer health and safety</v>
      </c>
      <c r="C20" s="11" t="str">
        <f aca="false">IF('1 Evidence log'!J13="","",'1 Evidence log'!J13)</f>
        <v/>
      </c>
      <c r="D20" s="30" t="n">
        <f aca="false">'2 Materiality screen'!C25</f>
        <v>0</v>
      </c>
      <c r="E20" s="32" t="str">
        <f aca="false">IF(C20="","",C20*(1+MIN(D20,3)/3))</f>
        <v/>
      </c>
      <c r="F20" s="7"/>
      <c r="G20" s="7"/>
      <c r="H20" s="14"/>
      <c r="I20" s="7"/>
    </row>
    <row r="21" customFormat="false" ht="15" hidden="false" customHeight="false" outlineLevel="0" collapsed="false">
      <c r="A21" s="30" t="str">
        <f aca="false">'1 Evidence log'!A14</f>
        <v>Environment</v>
      </c>
      <c r="B21" s="31" t="str">
        <f aca="false">'1 Evidence log'!B14</f>
        <v>Environmental services and advocacy</v>
      </c>
      <c r="C21" s="11" t="str">
        <f aca="false">IF('1 Evidence log'!J14="","",'1 Evidence log'!J14)</f>
        <v/>
      </c>
      <c r="D21" s="30" t="n">
        <f aca="false">'2 Materiality screen'!C25</f>
        <v>0</v>
      </c>
      <c r="E21" s="32" t="str">
        <f aca="false">IF(C21="","",C21*(1+MIN(D21,3)/3))</f>
        <v/>
      </c>
      <c r="F21" s="7"/>
      <c r="G21" s="7"/>
      <c r="H21" s="14"/>
      <c r="I21" s="7"/>
    </row>
    <row r="22" customFormat="false" ht="15" hidden="false" customHeight="false" outlineLevel="0" collapsed="false">
      <c r="A22" s="30" t="str">
        <f aca="false">'1 Evidence log'!A15</f>
        <v>Labour and human rights</v>
      </c>
      <c r="B22" s="31" t="str">
        <f aca="false">'1 Evidence log'!B15</f>
        <v>Employee health and safety</v>
      </c>
      <c r="C22" s="11" t="str">
        <f aca="false">IF('1 Evidence log'!J15="","",'1 Evidence log'!J15)</f>
        <v/>
      </c>
      <c r="D22" s="30" t="n">
        <f aca="false">'2 Materiality screen'!C26</f>
        <v>0</v>
      </c>
      <c r="E22" s="32" t="str">
        <f aca="false">IF(C22="","",C22*(1+MIN(D22,3)/3))</f>
        <v/>
      </c>
      <c r="F22" s="7"/>
      <c r="G22" s="7"/>
      <c r="H22" s="14"/>
      <c r="I22" s="7"/>
    </row>
    <row r="23" customFormat="false" ht="15" hidden="false" customHeight="false" outlineLevel="0" collapsed="false">
      <c r="A23" s="30" t="str">
        <f aca="false">'1 Evidence log'!A16</f>
        <v>Labour and human rights</v>
      </c>
      <c r="B23" s="31" t="str">
        <f aca="false">'1 Evidence log'!B16</f>
        <v>Working conditions</v>
      </c>
      <c r="C23" s="11" t="str">
        <f aca="false">IF('1 Evidence log'!J16="","",'1 Evidence log'!J16)</f>
        <v/>
      </c>
      <c r="D23" s="30" t="n">
        <f aca="false">'2 Materiality screen'!C26</f>
        <v>0</v>
      </c>
      <c r="E23" s="32" t="str">
        <f aca="false">IF(C23="","",C23*(1+MIN(D23,3)/3))</f>
        <v/>
      </c>
      <c r="F23" s="7"/>
      <c r="G23" s="7"/>
      <c r="H23" s="14"/>
      <c r="I23" s="7"/>
    </row>
    <row r="24" customFormat="false" ht="15" hidden="false" customHeight="false" outlineLevel="0" collapsed="false">
      <c r="A24" s="30" t="str">
        <f aca="false">'1 Evidence log'!A17</f>
        <v>Labour and human rights</v>
      </c>
      <c r="B24" s="31" t="str">
        <f aca="false">'1 Evidence log'!B17</f>
        <v>Social dialogue</v>
      </c>
      <c r="C24" s="11" t="str">
        <f aca="false">IF('1 Evidence log'!J17="","",'1 Evidence log'!J17)</f>
        <v/>
      </c>
      <c r="D24" s="30" t="n">
        <f aca="false">'2 Materiality screen'!C26</f>
        <v>0</v>
      </c>
      <c r="E24" s="32" t="str">
        <f aca="false">IF(C24="","",C24*(1+MIN(D24,3)/3))</f>
        <v/>
      </c>
      <c r="F24" s="7"/>
      <c r="G24" s="7"/>
      <c r="H24" s="14"/>
      <c r="I24" s="7"/>
    </row>
    <row r="25" customFormat="false" ht="15" hidden="false" customHeight="false" outlineLevel="0" collapsed="false">
      <c r="A25" s="30" t="str">
        <f aca="false">'1 Evidence log'!A18</f>
        <v>Labour and human rights</v>
      </c>
      <c r="B25" s="31" t="str">
        <f aca="false">'1 Evidence log'!B18</f>
        <v>Career management and training</v>
      </c>
      <c r="C25" s="11" t="str">
        <f aca="false">IF('1 Evidence log'!J18="","",'1 Evidence log'!J18)</f>
        <v/>
      </c>
      <c r="D25" s="30" t="n">
        <f aca="false">'2 Materiality screen'!C26</f>
        <v>0</v>
      </c>
      <c r="E25" s="32" t="str">
        <f aca="false">IF(C25="","",C25*(1+MIN(D25,3)/3))</f>
        <v/>
      </c>
      <c r="F25" s="7"/>
      <c r="G25" s="7"/>
      <c r="H25" s="14"/>
      <c r="I25" s="7"/>
    </row>
    <row r="26" customFormat="false" ht="23.85" hidden="false" customHeight="false" outlineLevel="0" collapsed="false">
      <c r="A26" s="30" t="str">
        <f aca="false">'1 Evidence log'!A19</f>
        <v>Labour and human rights</v>
      </c>
      <c r="B26" s="31" t="str">
        <f aca="false">'1 Evidence log'!B19</f>
        <v>Child labour, forced labour and human trafficking</v>
      </c>
      <c r="C26" s="11" t="str">
        <f aca="false">IF('1 Evidence log'!J19="","",'1 Evidence log'!J19)</f>
        <v/>
      </c>
      <c r="D26" s="30" t="n">
        <f aca="false">'2 Materiality screen'!C26</f>
        <v>0</v>
      </c>
      <c r="E26" s="32" t="str">
        <f aca="false">IF(C26="","",C26*(1+MIN(D26,3)/3))</f>
        <v/>
      </c>
      <c r="F26" s="7"/>
      <c r="G26" s="7"/>
      <c r="H26" s="14"/>
      <c r="I26" s="7"/>
    </row>
    <row r="27" customFormat="false" ht="15" hidden="false" customHeight="false" outlineLevel="0" collapsed="false">
      <c r="A27" s="30" t="str">
        <f aca="false">'1 Evidence log'!A20</f>
        <v>Labour and human rights</v>
      </c>
      <c r="B27" s="31" t="str">
        <f aca="false">'1 Evidence log'!B20</f>
        <v>Discrimination and harassment</v>
      </c>
      <c r="C27" s="11" t="str">
        <f aca="false">IF('1 Evidence log'!J20="","",'1 Evidence log'!J20)</f>
        <v/>
      </c>
      <c r="D27" s="30" t="n">
        <f aca="false">'2 Materiality screen'!C26</f>
        <v>0</v>
      </c>
      <c r="E27" s="32" t="str">
        <f aca="false">IF(C27="","",C27*(1+MIN(D27,3)/3))</f>
        <v/>
      </c>
      <c r="F27" s="7"/>
      <c r="G27" s="7"/>
      <c r="H27" s="14"/>
      <c r="I27" s="7"/>
    </row>
    <row r="28" customFormat="false" ht="15" hidden="false" customHeight="false" outlineLevel="0" collapsed="false">
      <c r="A28" s="30" t="str">
        <f aca="false">'1 Evidence log'!A21</f>
        <v>Labour and human rights</v>
      </c>
      <c r="B28" s="31" t="str">
        <f aca="false">'1 Evidence log'!B21</f>
        <v>External stakeholder human rights</v>
      </c>
      <c r="C28" s="11" t="str">
        <f aca="false">IF('1 Evidence log'!J21="","",'1 Evidence log'!J21)</f>
        <v/>
      </c>
      <c r="D28" s="30" t="n">
        <f aca="false">'2 Materiality screen'!C26</f>
        <v>0</v>
      </c>
      <c r="E28" s="32" t="str">
        <f aca="false">IF(C28="","",C28*(1+MIN(D28,3)/3))</f>
        <v/>
      </c>
      <c r="F28" s="7"/>
      <c r="G28" s="7"/>
      <c r="H28" s="14"/>
      <c r="I28" s="7"/>
    </row>
    <row r="29" customFormat="false" ht="15" hidden="false" customHeight="false" outlineLevel="0" collapsed="false">
      <c r="A29" s="30" t="str">
        <f aca="false">'1 Evidence log'!A22</f>
        <v>Ethics</v>
      </c>
      <c r="B29" s="31" t="str">
        <f aca="false">'1 Evidence log'!B22</f>
        <v>Corruption</v>
      </c>
      <c r="C29" s="11" t="str">
        <f aca="false">IF('1 Evidence log'!J22="","",'1 Evidence log'!J22)</f>
        <v/>
      </c>
      <c r="D29" s="30" t="n">
        <f aca="false">'2 Materiality screen'!C27</f>
        <v>0</v>
      </c>
      <c r="E29" s="32" t="str">
        <f aca="false">IF(C29="","",C29*(1+MIN(D29,3)/3))</f>
        <v/>
      </c>
      <c r="F29" s="7"/>
      <c r="G29" s="7"/>
      <c r="H29" s="14"/>
      <c r="I29" s="7"/>
    </row>
    <row r="30" customFormat="false" ht="15" hidden="false" customHeight="false" outlineLevel="0" collapsed="false">
      <c r="A30" s="30" t="str">
        <f aca="false">'1 Evidence log'!A23</f>
        <v>Ethics</v>
      </c>
      <c r="B30" s="31" t="str">
        <f aca="false">'1 Evidence log'!B23</f>
        <v>Anticompetitive practices</v>
      </c>
      <c r="C30" s="11" t="str">
        <f aca="false">IF('1 Evidence log'!J23="","",'1 Evidence log'!J23)</f>
        <v/>
      </c>
      <c r="D30" s="30" t="n">
        <f aca="false">'2 Materiality screen'!C27</f>
        <v>0</v>
      </c>
      <c r="E30" s="32" t="str">
        <f aca="false">IF(C30="","",C30*(1+MIN(D30,3)/3))</f>
        <v/>
      </c>
      <c r="F30" s="7"/>
      <c r="G30" s="7"/>
      <c r="H30" s="14"/>
      <c r="I30" s="7"/>
    </row>
    <row r="31" customFormat="false" ht="15" hidden="false" customHeight="false" outlineLevel="0" collapsed="false">
      <c r="A31" s="30" t="str">
        <f aca="false">'1 Evidence log'!A24</f>
        <v>Ethics</v>
      </c>
      <c r="B31" s="31" t="str">
        <f aca="false">'1 Evidence log'!B24</f>
        <v>Responsible information management</v>
      </c>
      <c r="C31" s="11" t="str">
        <f aca="false">IF('1 Evidence log'!J24="","",'1 Evidence log'!J24)</f>
        <v/>
      </c>
      <c r="D31" s="30" t="n">
        <f aca="false">'2 Materiality screen'!C27</f>
        <v>0</v>
      </c>
      <c r="E31" s="32" t="str">
        <f aca="false">IF(C31="","",C31*(1+MIN(D31,3)/3))</f>
        <v/>
      </c>
      <c r="F31" s="7"/>
      <c r="G31" s="7"/>
      <c r="H31" s="14"/>
      <c r="I31" s="7"/>
    </row>
    <row r="32" customFormat="false" ht="15" hidden="false" customHeight="false" outlineLevel="0" collapsed="false">
      <c r="A32" s="30" t="str">
        <f aca="false">'1 Evidence log'!A25</f>
        <v>Sustainable procurement</v>
      </c>
      <c r="B32" s="31" t="str">
        <f aca="false">'1 Evidence log'!B25</f>
        <v>Supplier environmental practices</v>
      </c>
      <c r="C32" s="11" t="str">
        <f aca="false">IF('1 Evidence log'!J25="","",'1 Evidence log'!J25)</f>
        <v/>
      </c>
      <c r="D32" s="30" t="n">
        <f aca="false">'2 Materiality screen'!C28</f>
        <v>0</v>
      </c>
      <c r="E32" s="32" t="str">
        <f aca="false">IF(C32="","",C32*(1+MIN(D32,3)/3))</f>
        <v/>
      </c>
      <c r="F32" s="7"/>
      <c r="G32" s="7"/>
      <c r="H32" s="14"/>
      <c r="I32" s="7"/>
    </row>
    <row r="33" customFormat="false" ht="15" hidden="false" customHeight="false" outlineLevel="0" collapsed="false">
      <c r="A33" s="30" t="str">
        <f aca="false">'1 Evidence log'!A26</f>
        <v>Sustainable procurement</v>
      </c>
      <c r="B33" s="31" t="str">
        <f aca="false">'1 Evidence log'!B26</f>
        <v>Supplier social practices</v>
      </c>
      <c r="C33" s="11" t="str">
        <f aca="false">IF('1 Evidence log'!J26="","",'1 Evidence log'!J26)</f>
        <v/>
      </c>
      <c r="D33" s="30" t="n">
        <f aca="false">'2 Materiality screen'!C28</f>
        <v>0</v>
      </c>
      <c r="E33" s="32" t="str">
        <f aca="false">IF(C33="","",C33*(1+MIN(D33,3)/3))</f>
        <v/>
      </c>
      <c r="F33" s="7"/>
      <c r="G33" s="7"/>
      <c r="H33" s="14"/>
      <c r="I33" s="7"/>
    </row>
    <row r="35" customFormat="false" ht="15" hidden="false" customHeight="false" outlineLevel="0" collapsed="false">
      <c r="A35" s="23" t="s">
        <v>255</v>
      </c>
    </row>
  </sheetData>
  <autoFilter ref="A12:I33"/>
  <conditionalFormatting sqref="E13:E33">
    <cfRule type="colorScale" priority="2">
      <colorScale>
        <cfvo type="num" val="0"/>
        <cfvo type="num" val="6"/>
        <color rgb="FFFFFFFF"/>
        <color rgb="FFF79009"/>
      </colorScale>
    </cfRule>
  </conditionalFormatting>
  <dataValidations count="1">
    <dataValidation allowBlank="true" errorStyle="stop" operator="between" showDropDown="false" showErrorMessage="false" showInputMessage="false" sqref="I13:I33" type="list">
      <formula1>"Not started,In progress,Done"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2026-11-02T07:33:59Z</dcterms:created>
  <dc:creator>openpyxl</dc:creator>
  <dc:description/>
  <dc:language>en-US</dc:language>
  <cp:lastModifiedBy/>
  <dcterms:modified xsi:type="dcterms:W3CDTF">2026-11-02T07:33:59Z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